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240" yWindow="108" windowWidth="18780" windowHeight="8580"/>
  </bookViews>
  <sheets>
    <sheet name="Home" sheetId="9" r:id="rId1"/>
    <sheet name="Auftragsdaten" sheetId="1" r:id="rId2"/>
    <sheet name="Leistungsdaten" sheetId="4" r:id="rId3"/>
    <sheet name="variable Kosten" sheetId="6" r:id="rId4"/>
    <sheet name="Fixkosten" sheetId="7" r:id="rId5"/>
    <sheet name="Kalkulation" sheetId="8" r:id="rId6"/>
    <sheet name="Druckansicht" sheetId="2" r:id="rId7"/>
  </sheets>
  <definedNames>
    <definedName name="_xlnm.Print_Area" localSheetId="1">Auftragsdaten!$A$1:$AP$25</definedName>
    <definedName name="_xlnm.Print_Area" localSheetId="6">Druckansicht!$A$1:$Y$130</definedName>
    <definedName name="_xlnm.Print_Area" localSheetId="4">Fixkosten!$A$1:$AZ$25</definedName>
    <definedName name="_xlnm.Print_Area" localSheetId="0">Home!$A$1:$BD$25</definedName>
    <definedName name="_xlnm.Print_Area" localSheetId="5">Kalkulation!$A$1:$BG$25</definedName>
    <definedName name="_xlnm.Print_Area" localSheetId="2">Leistungsdaten!$A$1:$BG$25</definedName>
    <definedName name="_xlnm.Print_Area" localSheetId="3">'variable Kosten'!$A$1:$AX$25</definedName>
  </definedNames>
  <calcPr calcId="145621"/>
</workbook>
</file>

<file path=xl/calcChain.xml><?xml version="1.0" encoding="utf-8"?>
<calcChain xmlns="http://schemas.openxmlformats.org/spreadsheetml/2006/main">
  <c r="A77" i="2" l="1"/>
  <c r="A78" i="2"/>
  <c r="A76" i="2"/>
  <c r="N99" i="2"/>
  <c r="K96" i="2"/>
  <c r="K95" i="2"/>
  <c r="K89" i="2"/>
  <c r="K90" i="2"/>
  <c r="K91" i="2"/>
  <c r="K88" i="2"/>
  <c r="N114" i="2"/>
  <c r="R19" i="6"/>
  <c r="N113" i="2"/>
  <c r="L111" i="2"/>
  <c r="L112" i="2"/>
  <c r="L110" i="2"/>
  <c r="N108" i="2"/>
  <c r="L106" i="2"/>
  <c r="L105" i="2"/>
  <c r="F13" i="2"/>
  <c r="F78" i="2"/>
  <c r="F12" i="2"/>
  <c r="F77" i="2" s="1"/>
  <c r="O11" i="2"/>
  <c r="O76" i="2"/>
  <c r="F11" i="2"/>
  <c r="F76" i="2"/>
  <c r="O7" i="2"/>
  <c r="O72" i="2" s="1"/>
  <c r="O6" i="2"/>
  <c r="O71" i="2"/>
  <c r="O5" i="2"/>
  <c r="O70" i="2" s="1"/>
  <c r="A7" i="2"/>
  <c r="A72" i="2" s="1"/>
  <c r="A6" i="2"/>
  <c r="A71" i="2"/>
  <c r="A5" i="2"/>
  <c r="A70" i="2" s="1"/>
  <c r="B4" i="8"/>
  <c r="B6" i="8"/>
  <c r="B5" i="8"/>
  <c r="AV24" i="7"/>
  <c r="T8" i="8" s="1"/>
  <c r="B6" i="7"/>
  <c r="B5" i="7"/>
  <c r="B4" i="7"/>
  <c r="B6" i="6"/>
  <c r="B5" i="6"/>
  <c r="B4" i="6"/>
  <c r="B6" i="4"/>
  <c r="N16" i="7"/>
  <c r="R19" i="7" s="1"/>
  <c r="R14" i="7"/>
  <c r="N92" i="2" s="1"/>
  <c r="AS13" i="6"/>
  <c r="AU15" i="6" s="1"/>
  <c r="AU24" i="6" s="1"/>
  <c r="R11" i="6"/>
  <c r="R24" i="6" s="1"/>
  <c r="P14" i="8" s="1"/>
  <c r="AS13" i="4"/>
  <c r="AS14" i="4"/>
  <c r="AS15" i="4"/>
  <c r="AS16" i="4"/>
  <c r="AS17" i="4"/>
  <c r="AS18" i="4"/>
  <c r="AS19" i="4"/>
  <c r="AS20" i="4"/>
  <c r="AS21" i="4"/>
  <c r="AS22" i="4"/>
  <c r="AS23" i="4"/>
  <c r="AS12" i="4"/>
  <c r="AD23" i="4"/>
  <c r="BB23" i="4"/>
  <c r="AD14" i="4"/>
  <c r="BB14" i="4" s="1"/>
  <c r="AD15" i="4"/>
  <c r="BB15" i="4"/>
  <c r="AD16" i="4"/>
  <c r="BB16" i="4"/>
  <c r="AD17" i="4"/>
  <c r="BB17" i="4" s="1"/>
  <c r="AD18" i="4"/>
  <c r="BB18" i="4"/>
  <c r="AD19" i="4"/>
  <c r="BB19" i="4"/>
  <c r="AD20" i="4"/>
  <c r="BB20" i="4" s="1"/>
  <c r="AD21" i="4"/>
  <c r="BB21" i="4"/>
  <c r="AD22" i="4"/>
  <c r="AH13" i="4"/>
  <c r="AH14" i="4"/>
  <c r="AH15" i="4"/>
  <c r="AH16" i="4"/>
  <c r="AL16" i="4" s="1"/>
  <c r="AH17" i="4"/>
  <c r="AH18" i="4"/>
  <c r="AH19" i="4"/>
  <c r="AH20" i="4"/>
  <c r="AH21" i="4"/>
  <c r="AH22" i="4"/>
  <c r="AL22" i="4" s="1"/>
  <c r="AH23" i="4"/>
  <c r="AH12" i="4"/>
  <c r="AH24" i="4" s="1"/>
  <c r="AD13" i="4"/>
  <c r="BB13" i="4" s="1"/>
  <c r="AD12" i="4"/>
  <c r="BB12" i="4" s="1"/>
  <c r="AA24" i="4"/>
  <c r="U13" i="4"/>
  <c r="AP13" i="4"/>
  <c r="U14" i="4"/>
  <c r="AP14" i="4"/>
  <c r="U15" i="4"/>
  <c r="AP15" i="4" s="1"/>
  <c r="U16" i="4"/>
  <c r="AP16" i="4"/>
  <c r="U17" i="4"/>
  <c r="AP17" i="4"/>
  <c r="U18" i="4"/>
  <c r="AP18" i="4" s="1"/>
  <c r="U19" i="4"/>
  <c r="AP19" i="4"/>
  <c r="U20" i="4"/>
  <c r="AP20" i="4"/>
  <c r="U21" i="4"/>
  <c r="AP21" i="4" s="1"/>
  <c r="U22" i="4"/>
  <c r="AP22" i="4"/>
  <c r="U23" i="4"/>
  <c r="AP23" i="4"/>
  <c r="U12" i="4"/>
  <c r="AP12" i="4" s="1"/>
  <c r="L13" i="4"/>
  <c r="L14" i="4"/>
  <c r="L15" i="4"/>
  <c r="L16" i="4"/>
  <c r="L17" i="4"/>
  <c r="L18" i="4"/>
  <c r="L19" i="4"/>
  <c r="L20" i="4"/>
  <c r="L21" i="4"/>
  <c r="L22" i="4"/>
  <c r="L23" i="4"/>
  <c r="L12" i="4"/>
  <c r="B5" i="4"/>
  <c r="B4" i="4"/>
  <c r="K94" i="2"/>
  <c r="AL12" i="4"/>
  <c r="AS24" i="4"/>
  <c r="Q121" i="2" s="1"/>
  <c r="BB22" i="4"/>
  <c r="AL20" i="4"/>
  <c r="AL18" i="4"/>
  <c r="AD24" i="4"/>
  <c r="F17" i="2"/>
  <c r="AL13" i="4"/>
  <c r="AL15" i="4"/>
  <c r="AL19" i="4"/>
  <c r="AL21" i="4"/>
  <c r="AL23" i="4"/>
  <c r="P18" i="8"/>
  <c r="T17" i="2"/>
  <c r="Q120" i="2" l="1"/>
  <c r="T122" i="2" s="1"/>
  <c r="P19" i="8"/>
  <c r="T20" i="8" s="1"/>
  <c r="AP24" i="4"/>
  <c r="BB24" i="4"/>
  <c r="AW15" i="8"/>
  <c r="N97" i="2"/>
  <c r="R24" i="7"/>
  <c r="AL17" i="4"/>
  <c r="N107" i="2"/>
  <c r="Q115" i="2" s="1"/>
  <c r="AL14" i="4"/>
  <c r="AL24" i="4" s="1"/>
  <c r="Q84" i="2"/>
  <c r="P13" i="8" l="1"/>
  <c r="T15" i="8" s="1"/>
  <c r="AW9" i="8" s="1"/>
  <c r="Q116" i="2"/>
  <c r="T117" i="2" s="1"/>
  <c r="F18" i="2"/>
  <c r="L30" i="2"/>
  <c r="L31" i="2" s="1"/>
  <c r="T18" i="2"/>
  <c r="AW8" i="8"/>
  <c r="AW11" i="8" s="1"/>
  <c r="T10" i="8"/>
  <c r="Q100" i="2"/>
  <c r="T101" i="2" s="1"/>
  <c r="AW12" i="8" l="1"/>
  <c r="AW14" i="8" s="1"/>
  <c r="AW17" i="8" s="1"/>
  <c r="AE20" i="8" s="1"/>
  <c r="T22" i="8"/>
  <c r="T23" i="8" s="1"/>
  <c r="W123" i="2"/>
  <c r="L27" i="2" l="1"/>
  <c r="W125" i="2"/>
  <c r="L28" i="2" s="1"/>
  <c r="AE23" i="8"/>
  <c r="AE21" i="8"/>
  <c r="AE24" i="8"/>
  <c r="AE22" i="8"/>
  <c r="A37" i="2" l="1"/>
  <c r="A33" i="2"/>
  <c r="L33" i="2"/>
  <c r="L34" i="2" s="1"/>
  <c r="A34" i="2"/>
</calcChain>
</file>

<file path=xl/comments1.xml><?xml version="1.0" encoding="utf-8"?>
<comments xmlns="http://schemas.openxmlformats.org/spreadsheetml/2006/main">
  <authors>
    <author xml:space="preserve"> </author>
  </authors>
  <commentList>
    <comment ref="O10" authorId="0">
      <text>
        <r>
          <rPr>
            <b/>
            <sz val="8"/>
            <color indexed="81"/>
            <rFont val="Tahoma"/>
            <family val="2"/>
          </rPr>
          <t>Bitte hier den aktuellen Kraftstoffpreis eingeben</t>
        </r>
      </text>
    </comment>
    <comment ref="AP12" authorId="0">
      <text>
        <r>
          <rPr>
            <b/>
            <sz val="8"/>
            <color indexed="81"/>
            <rFont val="Tahoma"/>
            <family val="2"/>
          </rPr>
          <t>Es wurden 180 Lohnstunden pro Monat angesetzt.</t>
        </r>
      </text>
    </comment>
    <comment ref="R13" authorId="0">
      <text>
        <r>
          <rPr>
            <b/>
            <sz val="8"/>
            <color indexed="81"/>
            <rFont val="Tahoma"/>
            <family val="2"/>
          </rPr>
          <t>Die Faustregel für die Schmierstoffkosten lautet:
2% der Kraftstoffkosten</t>
        </r>
      </text>
    </comment>
    <comment ref="AU19" authorId="0">
      <text>
        <r>
          <rPr>
            <b/>
            <sz val="8"/>
            <color indexed="81"/>
            <rFont val="Tahoma"/>
            <charset val="1"/>
          </rPr>
          <t>Arbeitgeberanteile, Zuschläge für nicht produktive Lohnzeiten (Urlaub, Krankheit, Schulung)</t>
        </r>
      </text>
    </comment>
    <comment ref="R21" authorId="0">
      <text>
        <r>
          <rPr>
            <b/>
            <sz val="8"/>
            <color indexed="81"/>
            <rFont val="Tahoma"/>
            <family val="2"/>
          </rPr>
          <t>Erfahrungswert</t>
        </r>
      </text>
    </comment>
  </commentList>
</comments>
</file>

<file path=xl/sharedStrings.xml><?xml version="1.0" encoding="utf-8"?>
<sst xmlns="http://schemas.openxmlformats.org/spreadsheetml/2006/main" count="300" uniqueCount="188">
  <si>
    <t>buscost 2.0</t>
  </si>
  <si>
    <t>www.anmietunternehmer.de</t>
  </si>
  <si>
    <t>Auftragsdaten</t>
  </si>
  <si>
    <t>Leistungsdaten</t>
  </si>
  <si>
    <t>variable Kosten</t>
  </si>
  <si>
    <t>Fixkosten</t>
  </si>
  <si>
    <t>Variable Kosten</t>
  </si>
  <si>
    <t>Auftraggeber</t>
  </si>
  <si>
    <t>Firma</t>
  </si>
  <si>
    <t>Straße / Haus-Nr.</t>
  </si>
  <si>
    <t>PLZ / Ort</t>
  </si>
  <si>
    <t>GmbH</t>
  </si>
  <si>
    <t>Steetwiesen 23</t>
  </si>
  <si>
    <t>Auftragnehmer</t>
  </si>
  <si>
    <t>Privatbus</t>
  </si>
  <si>
    <t>Auftrag</t>
  </si>
  <si>
    <t>Bezeichnung</t>
  </si>
  <si>
    <t>Fahrzeug</t>
  </si>
  <si>
    <t>Solobus 12 m</t>
  </si>
  <si>
    <t>Umlauf 766 - 1</t>
  </si>
  <si>
    <t>Mo</t>
  </si>
  <si>
    <t>Di</t>
  </si>
  <si>
    <t>Mi</t>
  </si>
  <si>
    <t>Do</t>
  </si>
  <si>
    <t>Fr</t>
  </si>
  <si>
    <t>Sa</t>
  </si>
  <si>
    <t>So</t>
  </si>
  <si>
    <t>Schule</t>
  </si>
  <si>
    <t>Ferien</t>
  </si>
  <si>
    <t>bezahlt</t>
  </si>
  <si>
    <t>nicht</t>
  </si>
  <si>
    <t>gesamt</t>
  </si>
  <si>
    <t>Einsatzzeiten</t>
  </si>
  <si>
    <t>Schicht-</t>
  </si>
  <si>
    <t>zeit</t>
  </si>
  <si>
    <t>Dienst-</t>
  </si>
  <si>
    <t>beginn</t>
  </si>
  <si>
    <t>ende</t>
  </si>
  <si>
    <t>Lohn-</t>
  </si>
  <si>
    <t>stunden</t>
  </si>
  <si>
    <t>Tagesleistungen</t>
  </si>
  <si>
    <t>Fahrleistung (km)</t>
  </si>
  <si>
    <t>Jahresleistungen</t>
  </si>
  <si>
    <t>Einsatz-</t>
  </si>
  <si>
    <t>tage</t>
  </si>
  <si>
    <t>Vergütung</t>
  </si>
  <si>
    <t>EUR</t>
  </si>
  <si>
    <t>pro</t>
  </si>
  <si>
    <t>km</t>
  </si>
  <si>
    <t>Tag</t>
  </si>
  <si>
    <t>Jahr</t>
  </si>
  <si>
    <t>Kraftstoffkosten</t>
  </si>
  <si>
    <t>Kraftstoffverbrauch (Liter/100 km)</t>
  </si>
  <si>
    <t>Schmierstoffkosten</t>
  </si>
  <si>
    <t>Reifenkosten</t>
  </si>
  <si>
    <t>Anzahl Reifen</t>
  </si>
  <si>
    <t>Laufleistung (km)</t>
  </si>
  <si>
    <t>Kraftstoffpreis (EUR pro Liter)</t>
  </si>
  <si>
    <t>Preis pro Reifen (EUR)</t>
  </si>
  <si>
    <t>Fahrpersonalkosten</t>
  </si>
  <si>
    <t>Lohnstunden pro Jahr</t>
  </si>
  <si>
    <t>Stundenlohn (EUR)</t>
  </si>
  <si>
    <t>Sonderzahlungen pro Jahr (EUR)</t>
  </si>
  <si>
    <t>Fahrleistungsabhängige Kosten</t>
  </si>
  <si>
    <t>Sonderzahlungen pro Stunde (EUR)</t>
  </si>
  <si>
    <t>Lohnkosten</t>
  </si>
  <si>
    <t>Lohnnebenkosten</t>
  </si>
  <si>
    <t>Zeitabhängige Kosten (pro effektiv geleistete Stunde)</t>
  </si>
  <si>
    <t>Pauschaler Zuschlag für Lohnnebenkosten</t>
  </si>
  <si>
    <t>Fixkosten Fahrzeug</t>
  </si>
  <si>
    <t>kalkulatorische Abschreibung</t>
  </si>
  <si>
    <t>kalkulatorische Zinsen</t>
  </si>
  <si>
    <t>betriebsnotwendiges Kapital</t>
  </si>
  <si>
    <t>Umlaufkapital</t>
  </si>
  <si>
    <t>Zinssatz</t>
  </si>
  <si>
    <t>Kfz-Versicherung</t>
  </si>
  <si>
    <t>Jahresprämie</t>
  </si>
  <si>
    <t>Nutzungsdauer (Jahre)</t>
  </si>
  <si>
    <t>kalkulierter Restwert (EUR)</t>
  </si>
  <si>
    <t>Zuschuss (EUR)</t>
  </si>
  <si>
    <t>Kaufpreis (EUR)</t>
  </si>
  <si>
    <t>Fixkosten Fahrzeug pro Jahr (EUR)</t>
  </si>
  <si>
    <t>Fixkosten Verwaltung und Infrastruktur</t>
  </si>
  <si>
    <t>anteilige Verwaltungskosten</t>
  </si>
  <si>
    <t>anteilige Kosten für Betriebshof</t>
  </si>
  <si>
    <t>anteiliger kalkulatorischer Unternehmerlohn</t>
  </si>
  <si>
    <t>Fixkosten Verwaltung und Infrastruktur pro Jahr (EUR)</t>
  </si>
  <si>
    <t>Fixkosten Fahrzeug (EUR/Jahr)</t>
  </si>
  <si>
    <t>Fixkosten Verwaltung und Infrastruktur (EUR/Jahr)</t>
  </si>
  <si>
    <t>Kostensatz (EUR/Lohnstunde)</t>
  </si>
  <si>
    <t>Kalkulation Anmietlinienverkehr</t>
  </si>
  <si>
    <t>(TT.MM.JJJJ)</t>
  </si>
  <si>
    <t>Vertragsdaten</t>
  </si>
  <si>
    <t>Vertragsbeginn</t>
  </si>
  <si>
    <t>letzte Preisanpassung</t>
  </si>
  <si>
    <t>Beginn</t>
  </si>
  <si>
    <t>letzte Anpassung</t>
  </si>
  <si>
    <t>Kalkulationsdaten</t>
  </si>
  <si>
    <t>Instandhaltungskosten</t>
  </si>
  <si>
    <t>Fahrleistungsabhängige Kosten pro Jahr</t>
  </si>
  <si>
    <t>Fixkosten pro Jahr</t>
  </si>
  <si>
    <t>Kostensatz pro effektiv geleistete Stunde</t>
  </si>
  <si>
    <t>Anzahl Lohnstunden pro Jahr</t>
  </si>
  <si>
    <t>Fahrpersonalkosten pro Jahr</t>
  </si>
  <si>
    <t>Nutz-Kilometer p.a.</t>
  </si>
  <si>
    <t>Gesamtkilometer p.a.</t>
  </si>
  <si>
    <t>Lohnstunden p.a.</t>
  </si>
  <si>
    <t>Umsatz p.a.</t>
  </si>
  <si>
    <t>xxxxx</t>
  </si>
  <si>
    <t>Münsingen</t>
  </si>
  <si>
    <t>Verwaltungskosten</t>
  </si>
  <si>
    <t>Kalkulatorische Abschreibung</t>
  </si>
  <si>
    <t>Kaufpreis</t>
  </si>
  <si>
    <t>Zuschuss</t>
  </si>
  <si>
    <t>kalkulierter Restwert</t>
  </si>
  <si>
    <t>Nutzungdauer</t>
  </si>
  <si>
    <t>Kalkulatorische Zinsen</t>
  </si>
  <si>
    <t>Summe Fixkosten Fahrzeug</t>
  </si>
  <si>
    <t>Fahrleistung (gesamt)</t>
  </si>
  <si>
    <t>Selbstkosten pro Jahr</t>
  </si>
  <si>
    <t>Selbstkosten pro Jahr (ohne Gewinn)</t>
  </si>
  <si>
    <t>Selbstkosten pro Nutz-Kilometer</t>
  </si>
  <si>
    <t>aktuelle Vergütung pro Jahr</t>
  </si>
  <si>
    <t>Ergebnis</t>
  </si>
  <si>
    <t>Verkehrsleistung folgende Selbstkosten:</t>
  </si>
  <si>
    <t>Selbstkosten pro Kilometer</t>
  </si>
  <si>
    <t>aktuelle Vergütung pro Kilometer</t>
  </si>
  <si>
    <t>Auf Grundlage der auf Seite 2 näher beschriebenen Kalkulationsdaten ergeben sich für die oben näher beschriebene</t>
  </si>
  <si>
    <t>© Peter Bagdahn</t>
  </si>
  <si>
    <t>www.kompetenz-bus.de</t>
  </si>
  <si>
    <t>www.auftragsunternehmer.de</t>
  </si>
  <si>
    <t>Ergebnisdruck</t>
  </si>
  <si>
    <t>zurück</t>
  </si>
  <si>
    <t>Kalkulationsergebnis</t>
  </si>
  <si>
    <t>Home</t>
  </si>
  <si>
    <t>Jahresfahrleistung (km/Jahr)</t>
  </si>
  <si>
    <t>Kostensatz (EUR pro Kilometer)</t>
  </si>
  <si>
    <t>Selbstkosten (EUR pro Jahr)</t>
  </si>
  <si>
    <t>Selbstkosten (EUR pro Nutz-Kilometer)</t>
  </si>
  <si>
    <t>Vergütung (EUR pro Jahr)</t>
  </si>
  <si>
    <t>Deckungsbeitrag I</t>
  </si>
  <si>
    <t>Deckungsbeitrag II</t>
  </si>
  <si>
    <t>Variable Kosten (EUR pro Jahr)</t>
  </si>
  <si>
    <t>Deckungbeitrag III</t>
  </si>
  <si>
    <t>Die Vergütung reicht nicht aus, um die anteiligen Verwaltungskosten voll zu decken.</t>
  </si>
  <si>
    <t>Dennoch lohnt es sich, den Verkehr weiter zu betreiben, wenn zu erwarten ist, dass</t>
  </si>
  <si>
    <t>in absehbarer Zeit die Vergütung entsprechend angepasst wird.</t>
  </si>
  <si>
    <t>Die Fixkosten für die Fahrzeugvorhaltung werden nicht voll gedeckt. Das ist nur dann</t>
  </si>
  <si>
    <t>vertretbar, wenn diese Kosten sicher durch zusätzliche anderweitige Einsätze gedeckt</t>
  </si>
  <si>
    <t>werden können.</t>
  </si>
  <si>
    <t>Wenn das nicht der Fall ist, muss massiv verhandelt und notfalls gekündigt werden!</t>
  </si>
  <si>
    <t xml:space="preserve"> </t>
  </si>
  <si>
    <t>Es werden nicht einmal die variablen Kosten deckt. Mit jedem Kilometer,</t>
  </si>
  <si>
    <t>den Sie fahren, wird Ihr Verlust größer.</t>
  </si>
  <si>
    <t>Es müssen sofort Verhandlungen aufgenommen werden.</t>
  </si>
  <si>
    <t>Wenn nicht kurzfristig eine angemessene Erhöhung kommt, kündigen!</t>
  </si>
  <si>
    <t xml:space="preserve">betriebswirtschaftlich zu beurteilen. Es handelt sich dem Grunde nach um eine </t>
  </si>
  <si>
    <t>"klassische" Fahrzeugkostenrechnung, allerdings in etwas abgewandelter Form.</t>
  </si>
  <si>
    <t>Die Grundlage des Programms bildet eine einfache Excel-Tabelle. Auf den Einsatz</t>
  </si>
  <si>
    <r>
      <t xml:space="preserve">von </t>
    </r>
    <r>
      <rPr>
        <i/>
        <sz val="10"/>
        <color indexed="8"/>
        <rFont val="Arial"/>
        <family val="2"/>
      </rPr>
      <t>Makros</t>
    </r>
    <r>
      <rPr>
        <sz val="10"/>
        <color theme="1"/>
        <rFont val="Arial"/>
        <family val="2"/>
      </rPr>
      <t xml:space="preserve"> wurde bewusst verzichtet.</t>
    </r>
  </si>
  <si>
    <t>Die blauen Zahlen geben immer Rechenergebnisse wieder.</t>
  </si>
  <si>
    <r>
      <rPr>
        <u/>
        <sz val="10"/>
        <color indexed="8"/>
        <rFont val="Arial"/>
        <family val="2"/>
      </rPr>
      <t>Generell gilt</t>
    </r>
    <r>
      <rPr>
        <sz val="10"/>
        <color theme="1"/>
        <rFont val="Arial"/>
        <family val="2"/>
      </rPr>
      <t>: Eingaben sind immer nur in den gelb unterlegten Feldern zu machen.</t>
    </r>
  </si>
  <si>
    <t>In den Eingabefeldern sind bereits Werte eingegeben. Diese Werte stellen keine</t>
  </si>
  <si>
    <t>Vorgaben oder gar Empfehlungen dar. Sie sollen lediglich illustrieren, welche Ein-</t>
  </si>
  <si>
    <t>gabe in dem betreffenden Feld erwartet wird.</t>
  </si>
  <si>
    <t>Bewegen Sie sich nun einfach mit Hilfe der Schaltflächen am unteren Bildschirm-</t>
  </si>
  <si>
    <t xml:space="preserve">rand der Reihe nach durch die Menüs. </t>
  </si>
  <si>
    <t>Im Menü "Kalkulationsergebnis" werden die von Ihnen erfassten Kosten- und</t>
  </si>
  <si>
    <t>Leistungsdaten zusammengestellt und bewertet.</t>
  </si>
  <si>
    <t>Dabei werden die Selbstkosten pro Jahr und pro Nutzkilometer ermittelt. Außerdem</t>
  </si>
  <si>
    <t>wird im Wege einer Deckungsbeitragsrechnung deutlich gemacht, welcher Grad der</t>
  </si>
  <si>
    <t>Kostendeckung mit den aktuellen Vergütungen erreicht wird. Sobald ein Deckungs-</t>
  </si>
  <si>
    <t>beitrag negativ ist, besteht Handlungsbedarf, der in der Handlungsempfehlung näher</t>
  </si>
  <si>
    <t>beschrieben wird.</t>
  </si>
  <si>
    <t>Vom Menü "Kalkulationsergebnis" aus gelangen Sie zum "Ergebnisdruck". Diese</t>
  </si>
  <si>
    <t>Druckausgabe dokumentiert die Kalkulationsgrundlagen und -ergebnisse als Hilfe-</t>
  </si>
  <si>
    <t>stellung für Ihre Verhandlungen.</t>
  </si>
  <si>
    <t>besuchen Sie auch meine Website.</t>
  </si>
  <si>
    <t>Peter Bagdahn</t>
  </si>
  <si>
    <t>Unternehmensberater</t>
  </si>
  <si>
    <t>info@kompetenz-bus.de</t>
  </si>
  <si>
    <t>xxx</t>
  </si>
  <si>
    <t>xxx-Str.</t>
  </si>
  <si>
    <t>xxxx</t>
  </si>
  <si>
    <t>Liebe Anwender!</t>
  </si>
  <si>
    <r>
      <t xml:space="preserve">Wenn Sie Fragen oder Anmerkungen zu </t>
    </r>
    <r>
      <rPr>
        <b/>
        <i/>
        <sz val="10"/>
        <color indexed="8"/>
        <rFont val="Arial"/>
        <family val="2"/>
      </rPr>
      <t>buscost 2.0</t>
    </r>
    <r>
      <rPr>
        <sz val="10"/>
        <color theme="1"/>
        <rFont val="Arial"/>
        <family val="2"/>
      </rPr>
      <t xml:space="preserve"> haben, schreiben Sie mir. Bitte </t>
    </r>
  </si>
  <si>
    <r>
      <t xml:space="preserve">Das Kalkulationsprogramm </t>
    </r>
    <r>
      <rPr>
        <b/>
        <i/>
        <sz val="10"/>
        <color indexed="8"/>
        <rFont val="Arial"/>
        <family val="2"/>
      </rPr>
      <t>buscost 2.0</t>
    </r>
    <r>
      <rPr>
        <sz val="10"/>
        <color theme="1"/>
        <rFont val="Arial"/>
        <family val="2"/>
      </rPr>
      <t xml:space="preserve"> soll Ihnen helfen, Ihre Anmietlinienverkehre</t>
    </r>
  </si>
  <si>
    <t xml:space="preserve">www.kompetenz-bus.de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</si>
</sst>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€&quot;;[Red]\-#,##0.00\ &quot;€&quot;"/>
    <numFmt numFmtId="164" formatCode="#,##0.000"/>
    <numFmt numFmtId="165" formatCode="[h]:mm"/>
    <numFmt numFmtId="166" formatCode="#,##0.00\ &quot;€/km&quot;"/>
    <numFmt numFmtId="167" formatCode="0.0%"/>
    <numFmt numFmtId="168" formatCode="#,##0.00\ &quot;€&quot;"/>
    <numFmt numFmtId="169" formatCode="#,##0\ &quot;km&quot;"/>
    <numFmt numFmtId="170" formatCode="#,##0.00\ &quot;€/LStd.&quot;"/>
    <numFmt numFmtId="171" formatCode="#,##0\ &quot;LStd.&quot;"/>
    <numFmt numFmtId="172" formatCode="#,##0\ &quot;€&quot;"/>
    <numFmt numFmtId="173" formatCode="#,##0\ &quot;Jahre&quot;"/>
  </numFmts>
  <fonts count="36" x14ac:knownFonts="1">
    <font>
      <sz val="10"/>
      <color theme="1"/>
      <name val="Arial"/>
      <family val="2"/>
    </font>
    <font>
      <u/>
      <sz val="10"/>
      <name val="Arial"/>
      <family val="2"/>
    </font>
    <font>
      <sz val="10"/>
      <name val="Arial Narrow"/>
      <family val="2"/>
    </font>
    <font>
      <b/>
      <i/>
      <sz val="10"/>
      <color indexed="8"/>
      <name val="Arial"/>
      <family val="2"/>
    </font>
    <font>
      <u/>
      <sz val="8"/>
      <name val="Arial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i/>
      <sz val="10"/>
      <color indexed="8"/>
      <name val="Arial"/>
      <family val="2"/>
    </font>
    <font>
      <u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33CC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 Narrow"/>
      <family val="2"/>
    </font>
    <font>
      <b/>
      <u/>
      <sz val="10"/>
      <color rgb="FF0033CC"/>
      <name val="Arial Narrow"/>
      <family val="2"/>
    </font>
    <font>
      <sz val="8"/>
      <color rgb="FF0033CC"/>
      <name val="Arial"/>
      <family val="2"/>
    </font>
    <font>
      <sz val="11"/>
      <color theme="1"/>
      <name val="Arial"/>
      <family val="2"/>
    </font>
    <font>
      <b/>
      <i/>
      <sz val="10"/>
      <color rgb="FFFFFF00"/>
      <name val="Arial"/>
      <family val="2"/>
    </font>
    <font>
      <b/>
      <sz val="10"/>
      <color rgb="FFFFFFCC"/>
      <name val="Calibri"/>
      <family val="2"/>
    </font>
    <font>
      <b/>
      <sz val="18"/>
      <color rgb="FFFFFFCC"/>
      <name val="Calibri"/>
      <family val="2"/>
    </font>
    <font>
      <b/>
      <i/>
      <sz val="18"/>
      <color rgb="FFFFFF00"/>
      <name val="Arial"/>
      <family val="2"/>
    </font>
    <font>
      <sz val="18"/>
      <color theme="1"/>
      <name val="Arial"/>
      <family val="2"/>
    </font>
    <font>
      <b/>
      <u/>
      <sz val="10"/>
      <color rgb="FF0033CC"/>
      <name val="Arial"/>
      <family val="2"/>
    </font>
    <font>
      <b/>
      <i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u/>
      <sz val="10"/>
      <color rgb="FFFFFF00"/>
      <name val="Arial"/>
      <family val="2"/>
    </font>
    <font>
      <b/>
      <sz val="10"/>
      <color rgb="FF009900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0000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1" tint="0.34998626667073579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287">
    <xf numFmtId="0" fontId="0" fillId="0" borderId="0" xfId="0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68" fontId="16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vertical="center"/>
      <protection locked="0"/>
    </xf>
    <xf numFmtId="0" fontId="4" fillId="0" borderId="1" xfId="1" applyFont="1" applyBorder="1" applyAlignment="1" applyProtection="1"/>
    <xf numFmtId="0" fontId="18" fillId="4" borderId="0" xfId="0" applyFont="1" applyFill="1" applyBorder="1"/>
    <xf numFmtId="0" fontId="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/>
    <xf numFmtId="4" fontId="24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4" fillId="0" borderId="0" xfId="1" applyFont="1" applyBorder="1" applyAlignment="1" applyProtection="1"/>
    <xf numFmtId="4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0" fillId="0" borderId="0" xfId="0" applyFont="1"/>
    <xf numFmtId="0" fontId="27" fillId="0" borderId="6" xfId="0" applyFont="1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0" xfId="0" applyProtection="1"/>
    <xf numFmtId="0" fontId="28" fillId="0" borderId="1" xfId="0" applyFont="1" applyBorder="1" applyProtection="1"/>
    <xf numFmtId="0" fontId="0" fillId="0" borderId="1" xfId="0" applyBorder="1" applyProtection="1"/>
    <xf numFmtId="0" fontId="29" fillId="0" borderId="0" xfId="0" applyFont="1" applyProtection="1"/>
    <xf numFmtId="0" fontId="30" fillId="0" borderId="0" xfId="0" applyFont="1" applyProtection="1"/>
    <xf numFmtId="0" fontId="29" fillId="0" borderId="1" xfId="0" applyFont="1" applyBorder="1" applyProtection="1"/>
    <xf numFmtId="0" fontId="29" fillId="0" borderId="12" xfId="0" applyFont="1" applyBorder="1" applyProtection="1"/>
    <xf numFmtId="0" fontId="29" fillId="0" borderId="6" xfId="0" applyFont="1" applyBorder="1" applyProtection="1"/>
    <xf numFmtId="0" fontId="29" fillId="0" borderId="0" xfId="0" applyFont="1" applyBorder="1" applyProtection="1"/>
    <xf numFmtId="168" fontId="29" fillId="0" borderId="0" xfId="0" applyNumberFormat="1" applyFont="1" applyAlignment="1" applyProtection="1"/>
    <xf numFmtId="4" fontId="29" fillId="0" borderId="0" xfId="0" applyNumberFormat="1" applyFont="1" applyAlignment="1" applyProtection="1"/>
    <xf numFmtId="0" fontId="29" fillId="0" borderId="0" xfId="0" applyFont="1" applyAlignment="1" applyProtection="1"/>
    <xf numFmtId="168" fontId="29" fillId="0" borderId="1" xfId="0" applyNumberFormat="1" applyFont="1" applyBorder="1" applyAlignment="1" applyProtection="1"/>
    <xf numFmtId="0" fontId="30" fillId="0" borderId="1" xfId="0" applyFont="1" applyBorder="1" applyProtection="1"/>
    <xf numFmtId="4" fontId="29" fillId="0" borderId="1" xfId="0" applyNumberFormat="1" applyFont="1" applyBorder="1" applyAlignment="1" applyProtection="1"/>
    <xf numFmtId="0" fontId="29" fillId="0" borderId="1" xfId="0" applyFont="1" applyBorder="1" applyAlignment="1" applyProtection="1"/>
    <xf numFmtId="0" fontId="29" fillId="0" borderId="0" xfId="0" applyFont="1" applyFill="1" applyProtection="1"/>
    <xf numFmtId="0" fontId="30" fillId="0" borderId="0" xfId="0" applyFont="1" applyFill="1" applyProtection="1"/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Protection="1"/>
    <xf numFmtId="0" fontId="29" fillId="0" borderId="1" xfId="0" applyFont="1" applyFill="1" applyBorder="1" applyProtection="1"/>
    <xf numFmtId="0" fontId="29" fillId="0" borderId="1" xfId="0" applyFont="1" applyFill="1" applyBorder="1" applyAlignment="1" applyProtection="1">
      <alignment vertical="center"/>
    </xf>
    <xf numFmtId="4" fontId="29" fillId="0" borderId="0" xfId="0" applyNumberFormat="1" applyFont="1" applyFill="1" applyProtection="1"/>
    <xf numFmtId="4" fontId="29" fillId="0" borderId="0" xfId="0" applyNumberFormat="1" applyFont="1" applyProtection="1"/>
    <xf numFmtId="4" fontId="29" fillId="0" borderId="0" xfId="0" applyNumberFormat="1" applyFont="1" applyFill="1" applyBorder="1" applyProtection="1"/>
    <xf numFmtId="0" fontId="30" fillId="0" borderId="0" xfId="0" applyFont="1" applyFill="1" applyBorder="1" applyProtection="1"/>
    <xf numFmtId="168" fontId="30" fillId="0" borderId="0" xfId="0" applyNumberFormat="1" applyFont="1" applyAlignment="1" applyProtection="1"/>
    <xf numFmtId="0" fontId="31" fillId="4" borderId="0" xfId="1" applyFont="1" applyFill="1" applyBorder="1" applyAlignment="1" applyProtection="1">
      <alignment horizontal="left" vertical="center"/>
      <protection locked="0"/>
    </xf>
    <xf numFmtId="0" fontId="31" fillId="4" borderId="0" xfId="1" applyFont="1" applyFill="1" applyBorder="1" applyAlignment="1" applyProtection="1">
      <alignment horizontal="left" vertical="center"/>
      <protection locked="0"/>
    </xf>
    <xf numFmtId="0" fontId="12" fillId="2" borderId="0" xfId="1" applyFill="1" applyBorder="1" applyAlignment="1" applyProtection="1">
      <alignment vertical="center"/>
      <protection locked="0"/>
    </xf>
    <xf numFmtId="8" fontId="1" fillId="2" borderId="20" xfId="1" applyNumberFormat="1" applyFont="1" applyFill="1" applyBorder="1" applyAlignment="1" applyProtection="1">
      <alignment horizontal="center" vertical="center"/>
      <protection locked="0"/>
    </xf>
    <xf numFmtId="8" fontId="1" fillId="2" borderId="21" xfId="1" applyNumberFormat="1" applyFont="1" applyFill="1" applyBorder="1" applyAlignment="1" applyProtection="1">
      <alignment horizontal="center" vertical="center"/>
      <protection locked="0"/>
    </xf>
    <xf numFmtId="8" fontId="1" fillId="2" borderId="22" xfId="1" applyNumberFormat="1" applyFont="1" applyFill="1" applyBorder="1" applyAlignment="1" applyProtection="1">
      <alignment horizontal="center" vertical="center"/>
      <protection locked="0"/>
    </xf>
    <xf numFmtId="8" fontId="1" fillId="2" borderId="23" xfId="1" applyNumberFormat="1" applyFont="1" applyFill="1" applyBorder="1" applyAlignment="1" applyProtection="1">
      <alignment horizontal="center" vertical="center"/>
      <protection locked="0"/>
    </xf>
    <xf numFmtId="8" fontId="1" fillId="2" borderId="24" xfId="1" applyNumberFormat="1" applyFont="1" applyFill="1" applyBorder="1" applyAlignment="1" applyProtection="1">
      <alignment horizontal="center" vertical="center"/>
      <protection locked="0"/>
    </xf>
    <xf numFmtId="8" fontId="1" fillId="2" borderId="25" xfId="1" applyNumberFormat="1" applyFont="1" applyFill="1" applyBorder="1" applyAlignment="1" applyProtection="1">
      <alignment horizontal="center" vertical="center"/>
      <protection locked="0"/>
    </xf>
    <xf numFmtId="8" fontId="32" fillId="2" borderId="20" xfId="0" applyNumberFormat="1" applyFont="1" applyFill="1" applyBorder="1" applyAlignment="1" applyProtection="1">
      <alignment horizontal="center" vertical="center"/>
      <protection locked="0"/>
    </xf>
    <xf numFmtId="8" fontId="32" fillId="2" borderId="21" xfId="0" applyNumberFormat="1" applyFont="1" applyFill="1" applyBorder="1" applyAlignment="1" applyProtection="1">
      <alignment horizontal="center" vertical="center"/>
      <protection locked="0"/>
    </xf>
    <xf numFmtId="8" fontId="32" fillId="2" borderId="22" xfId="0" applyNumberFormat="1" applyFont="1" applyFill="1" applyBorder="1" applyAlignment="1" applyProtection="1">
      <alignment horizontal="center" vertical="center"/>
      <protection locked="0"/>
    </xf>
    <xf numFmtId="8" fontId="32" fillId="2" borderId="23" xfId="0" applyNumberFormat="1" applyFont="1" applyFill="1" applyBorder="1" applyAlignment="1" applyProtection="1">
      <alignment horizontal="center" vertical="center"/>
      <protection locked="0"/>
    </xf>
    <xf numFmtId="8" fontId="32" fillId="2" borderId="24" xfId="0" applyNumberFormat="1" applyFont="1" applyFill="1" applyBorder="1" applyAlignment="1" applyProtection="1">
      <alignment horizontal="center" vertical="center"/>
      <protection locked="0"/>
    </xf>
    <xf numFmtId="8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33" fillId="5" borderId="0" xfId="0" applyFont="1" applyFill="1" applyBorder="1" applyAlignment="1" applyProtection="1">
      <alignment vertical="center"/>
      <protection locked="0"/>
    </xf>
    <xf numFmtId="0" fontId="33" fillId="5" borderId="0" xfId="0" applyFont="1" applyFill="1" applyBorder="1" applyAlignment="1" applyProtection="1">
      <alignment horizontal="center" vertical="center"/>
      <protection locked="0"/>
    </xf>
    <xf numFmtId="14" fontId="33" fillId="5" borderId="0" xfId="0" applyNumberFormat="1" applyFont="1" applyFill="1" applyBorder="1" applyAlignment="1" applyProtection="1">
      <alignment horizontal="center" vertical="center"/>
      <protection locked="0"/>
    </xf>
    <xf numFmtId="164" fontId="33" fillId="5" borderId="18" xfId="0" applyNumberFormat="1" applyFont="1" applyFill="1" applyBorder="1" applyAlignment="1" applyProtection="1">
      <alignment vertical="center"/>
      <protection locked="0"/>
    </xf>
    <xf numFmtId="164" fontId="33" fillId="5" borderId="19" xfId="0" applyNumberFormat="1" applyFont="1" applyFill="1" applyBorder="1" applyAlignment="1" applyProtection="1">
      <alignment vertical="center"/>
      <protection locked="0"/>
    </xf>
    <xf numFmtId="164" fontId="33" fillId="5" borderId="26" xfId="0" applyNumberFormat="1" applyFont="1" applyFill="1" applyBorder="1" applyAlignment="1" applyProtection="1">
      <alignment vertical="center"/>
      <protection locked="0"/>
    </xf>
    <xf numFmtId="164" fontId="33" fillId="5" borderId="27" xfId="0" applyNumberFormat="1" applyFont="1" applyFill="1" applyBorder="1" applyAlignment="1" applyProtection="1">
      <alignment vertical="center"/>
      <protection locked="0"/>
    </xf>
    <xf numFmtId="164" fontId="33" fillId="5" borderId="28" xfId="0" applyNumberFormat="1" applyFont="1" applyFill="1" applyBorder="1" applyAlignment="1" applyProtection="1">
      <alignment vertical="center"/>
      <protection locked="0"/>
    </xf>
    <xf numFmtId="164" fontId="33" fillId="5" borderId="29" xfId="0" applyNumberFormat="1" applyFont="1" applyFill="1" applyBorder="1" applyAlignment="1" applyProtection="1">
      <alignment vertical="center"/>
      <protection locked="0"/>
    </xf>
    <xf numFmtId="164" fontId="33" fillId="5" borderId="13" xfId="0" applyNumberFormat="1" applyFont="1" applyFill="1" applyBorder="1" applyAlignment="1" applyProtection="1">
      <alignment vertical="center"/>
      <protection locked="0"/>
    </xf>
    <xf numFmtId="164" fontId="33" fillId="5" borderId="10" xfId="0" applyNumberFormat="1" applyFont="1" applyFill="1" applyBorder="1" applyAlignment="1" applyProtection="1">
      <alignment vertical="center"/>
      <protection locked="0"/>
    </xf>
    <xf numFmtId="164" fontId="33" fillId="5" borderId="14" xfId="0" applyNumberFormat="1" applyFont="1" applyFill="1" applyBorder="1" applyAlignment="1" applyProtection="1">
      <alignment vertical="center"/>
      <protection locked="0"/>
    </xf>
    <xf numFmtId="164" fontId="15" fillId="2" borderId="13" xfId="0" applyNumberFormat="1" applyFont="1" applyFill="1" applyBorder="1" applyAlignment="1">
      <alignment vertical="center"/>
    </xf>
    <xf numFmtId="164" fontId="15" fillId="2" borderId="10" xfId="0" applyNumberFormat="1" applyFont="1" applyFill="1" applyBorder="1" applyAlignment="1">
      <alignment vertical="center"/>
    </xf>
    <xf numFmtId="164" fontId="15" fillId="2" borderId="14" xfId="0" applyNumberFormat="1" applyFont="1" applyFill="1" applyBorder="1" applyAlignment="1">
      <alignment vertical="center"/>
    </xf>
    <xf numFmtId="164" fontId="15" fillId="2" borderId="33" xfId="0" applyNumberFormat="1" applyFont="1" applyFill="1" applyBorder="1" applyAlignment="1">
      <alignment vertical="center"/>
    </xf>
    <xf numFmtId="164" fontId="15" fillId="2" borderId="34" xfId="0" applyNumberFormat="1" applyFont="1" applyFill="1" applyBorder="1" applyAlignment="1">
      <alignment vertical="center"/>
    </xf>
    <xf numFmtId="164" fontId="15" fillId="2" borderId="35" xfId="0" applyNumberFormat="1" applyFont="1" applyFill="1" applyBorder="1" applyAlignment="1">
      <alignment vertical="center"/>
    </xf>
    <xf numFmtId="164" fontId="15" fillId="2" borderId="18" xfId="0" applyNumberFormat="1" applyFont="1" applyFill="1" applyBorder="1" applyAlignment="1">
      <alignment vertical="center"/>
    </xf>
    <xf numFmtId="164" fontId="15" fillId="2" borderId="19" xfId="0" applyNumberFormat="1" applyFont="1" applyFill="1" applyBorder="1" applyAlignment="1">
      <alignment vertical="center"/>
    </xf>
    <xf numFmtId="164" fontId="15" fillId="2" borderId="26" xfId="0" applyNumberFormat="1" applyFont="1" applyFill="1" applyBorder="1" applyAlignment="1">
      <alignment vertical="center"/>
    </xf>
    <xf numFmtId="164" fontId="15" fillId="2" borderId="36" xfId="0" applyNumberFormat="1" applyFont="1" applyFill="1" applyBorder="1" applyAlignment="1">
      <alignment vertical="center"/>
    </xf>
    <xf numFmtId="164" fontId="15" fillId="2" borderId="37" xfId="0" applyNumberFormat="1" applyFont="1" applyFill="1" applyBorder="1" applyAlignment="1">
      <alignment vertical="center"/>
    </xf>
    <xf numFmtId="164" fontId="15" fillId="2" borderId="38" xfId="0" applyNumberFormat="1" applyFont="1" applyFill="1" applyBorder="1" applyAlignment="1">
      <alignment vertical="center"/>
    </xf>
    <xf numFmtId="0" fontId="0" fillId="2" borderId="15" xfId="0" applyFill="1" applyBorder="1" applyAlignment="1">
      <alignment horizontal="center" vertical="center" textRotation="90"/>
    </xf>
    <xf numFmtId="0" fontId="0" fillId="2" borderId="16" xfId="0" applyFont="1" applyFill="1" applyBorder="1" applyAlignment="1">
      <alignment horizontal="center" vertical="center" textRotation="90"/>
    </xf>
    <xf numFmtId="0" fontId="0" fillId="2" borderId="17" xfId="0" applyFont="1" applyFill="1" applyBorder="1" applyAlignment="1">
      <alignment horizontal="center" vertical="center" textRotation="90"/>
    </xf>
    <xf numFmtId="164" fontId="33" fillId="5" borderId="5" xfId="0" applyNumberFormat="1" applyFont="1" applyFill="1" applyBorder="1" applyAlignment="1" applyProtection="1">
      <alignment vertical="center"/>
      <protection locked="0"/>
    </xf>
    <xf numFmtId="164" fontId="33" fillId="5" borderId="6" xfId="0" applyNumberFormat="1" applyFont="1" applyFill="1" applyBorder="1" applyAlignment="1" applyProtection="1">
      <alignment vertical="center"/>
      <protection locked="0"/>
    </xf>
    <xf numFmtId="164" fontId="33" fillId="5" borderId="7" xfId="0" applyNumberFormat="1" applyFont="1" applyFill="1" applyBorder="1" applyAlignment="1" applyProtection="1">
      <alignment vertical="center"/>
      <protection locked="0"/>
    </xf>
    <xf numFmtId="164" fontId="33" fillId="5" borderId="30" xfId="0" applyNumberFormat="1" applyFont="1" applyFill="1" applyBorder="1" applyAlignment="1" applyProtection="1">
      <alignment vertical="center"/>
      <protection locked="0"/>
    </xf>
    <xf numFmtId="164" fontId="33" fillId="5" borderId="31" xfId="0" applyNumberFormat="1" applyFont="1" applyFill="1" applyBorder="1" applyAlignment="1" applyProtection="1">
      <alignment vertical="center"/>
      <protection locked="0"/>
    </xf>
    <xf numFmtId="164" fontId="33" fillId="5" borderId="32" xfId="0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5" fontId="33" fillId="5" borderId="5" xfId="0" applyNumberFormat="1" applyFont="1" applyFill="1" applyBorder="1" applyAlignment="1" applyProtection="1">
      <alignment horizontal="center" vertical="center"/>
      <protection locked="0"/>
    </xf>
    <xf numFmtId="165" fontId="33" fillId="5" borderId="6" xfId="0" applyNumberFormat="1" applyFont="1" applyFill="1" applyBorder="1" applyAlignment="1" applyProtection="1">
      <alignment horizontal="center" vertical="center"/>
      <protection locked="0"/>
    </xf>
    <xf numFmtId="165" fontId="33" fillId="5" borderId="7" xfId="0" applyNumberFormat="1" applyFont="1" applyFill="1" applyBorder="1" applyAlignment="1" applyProtection="1">
      <alignment horizontal="center" vertical="center"/>
      <protection locked="0"/>
    </xf>
    <xf numFmtId="4" fontId="15" fillId="2" borderId="33" xfId="0" applyNumberFormat="1" applyFont="1" applyFill="1" applyBorder="1" applyAlignment="1">
      <alignment vertical="center"/>
    </xf>
    <xf numFmtId="4" fontId="15" fillId="2" borderId="34" xfId="0" applyNumberFormat="1" applyFont="1" applyFill="1" applyBorder="1" applyAlignment="1">
      <alignment vertical="center"/>
    </xf>
    <xf numFmtId="4" fontId="15" fillId="2" borderId="35" xfId="0" applyNumberFormat="1" applyFont="1" applyFill="1" applyBorder="1" applyAlignment="1">
      <alignment vertical="center"/>
    </xf>
    <xf numFmtId="165" fontId="33" fillId="5" borderId="18" xfId="0" applyNumberFormat="1" applyFont="1" applyFill="1" applyBorder="1" applyAlignment="1" applyProtection="1">
      <alignment horizontal="center" vertical="center"/>
      <protection locked="0"/>
    </xf>
    <xf numFmtId="165" fontId="33" fillId="5" borderId="19" xfId="0" applyNumberFormat="1" applyFont="1" applyFill="1" applyBorder="1" applyAlignment="1" applyProtection="1">
      <alignment horizontal="center" vertical="center"/>
      <protection locked="0"/>
    </xf>
    <xf numFmtId="165" fontId="33" fillId="5" borderId="26" xfId="0" applyNumberFormat="1" applyFont="1" applyFill="1" applyBorder="1" applyAlignment="1" applyProtection="1">
      <alignment horizontal="center" vertical="center"/>
      <protection locked="0"/>
    </xf>
    <xf numFmtId="165" fontId="33" fillId="5" borderId="27" xfId="0" applyNumberFormat="1" applyFont="1" applyFill="1" applyBorder="1" applyAlignment="1" applyProtection="1">
      <alignment horizontal="center" vertical="center"/>
      <protection locked="0"/>
    </xf>
    <xf numFmtId="165" fontId="33" fillId="5" borderId="28" xfId="0" applyNumberFormat="1" applyFont="1" applyFill="1" applyBorder="1" applyAlignment="1" applyProtection="1">
      <alignment horizontal="center" vertical="center"/>
      <protection locked="0"/>
    </xf>
    <xf numFmtId="165" fontId="33" fillId="5" borderId="29" xfId="0" applyNumberFormat="1" applyFont="1" applyFill="1" applyBorder="1" applyAlignment="1" applyProtection="1">
      <alignment horizontal="center" vertical="center"/>
      <protection locked="0"/>
    </xf>
    <xf numFmtId="165" fontId="33" fillId="5" borderId="30" xfId="0" applyNumberFormat="1" applyFont="1" applyFill="1" applyBorder="1" applyAlignment="1" applyProtection="1">
      <alignment horizontal="center" vertical="center"/>
      <protection locked="0"/>
    </xf>
    <xf numFmtId="165" fontId="33" fillId="5" borderId="31" xfId="0" applyNumberFormat="1" applyFont="1" applyFill="1" applyBorder="1" applyAlignment="1" applyProtection="1">
      <alignment horizontal="center" vertical="center"/>
      <protection locked="0"/>
    </xf>
    <xf numFmtId="165" fontId="33" fillId="5" borderId="32" xfId="0" applyNumberFormat="1" applyFont="1" applyFill="1" applyBorder="1" applyAlignment="1" applyProtection="1">
      <alignment horizontal="center" vertical="center"/>
      <protection locked="0"/>
    </xf>
    <xf numFmtId="165" fontId="33" fillId="5" borderId="13" xfId="0" applyNumberFormat="1" applyFont="1" applyFill="1" applyBorder="1" applyAlignment="1" applyProtection="1">
      <alignment horizontal="center" vertical="center"/>
      <protection locked="0"/>
    </xf>
    <xf numFmtId="165" fontId="33" fillId="5" borderId="10" xfId="0" applyNumberFormat="1" applyFont="1" applyFill="1" applyBorder="1" applyAlignment="1" applyProtection="1">
      <alignment horizontal="center" vertical="center"/>
      <protection locked="0"/>
    </xf>
    <xf numFmtId="165" fontId="33" fillId="5" borderId="14" xfId="0" applyNumberFormat="1" applyFont="1" applyFill="1" applyBorder="1" applyAlignment="1" applyProtection="1">
      <alignment horizontal="center" vertical="center"/>
      <protection locked="0"/>
    </xf>
    <xf numFmtId="4" fontId="15" fillId="2" borderId="18" xfId="0" applyNumberFormat="1" applyFont="1" applyFill="1" applyBorder="1" applyAlignment="1">
      <alignment vertical="center"/>
    </xf>
    <xf numFmtId="4" fontId="15" fillId="2" borderId="19" xfId="0" applyNumberFormat="1" applyFont="1" applyFill="1" applyBorder="1" applyAlignment="1">
      <alignment vertical="center"/>
    </xf>
    <xf numFmtId="4" fontId="15" fillId="2" borderId="26" xfId="0" applyNumberFormat="1" applyFont="1" applyFill="1" applyBorder="1" applyAlignment="1">
      <alignment vertical="center"/>
    </xf>
    <xf numFmtId="4" fontId="15" fillId="2" borderId="36" xfId="0" applyNumberFormat="1" applyFont="1" applyFill="1" applyBorder="1" applyAlignment="1">
      <alignment vertical="center"/>
    </xf>
    <xf numFmtId="4" fontId="15" fillId="2" borderId="37" xfId="0" applyNumberFormat="1" applyFont="1" applyFill="1" applyBorder="1" applyAlignment="1">
      <alignment vertical="center"/>
    </xf>
    <xf numFmtId="4" fontId="15" fillId="2" borderId="38" xfId="0" applyNumberFormat="1" applyFont="1" applyFill="1" applyBorder="1" applyAlignment="1">
      <alignment vertical="center"/>
    </xf>
    <xf numFmtId="4" fontId="33" fillId="5" borderId="27" xfId="0" applyNumberFormat="1" applyFont="1" applyFill="1" applyBorder="1" applyAlignment="1" applyProtection="1">
      <alignment vertical="center"/>
      <protection locked="0"/>
    </xf>
    <xf numFmtId="4" fontId="33" fillId="5" borderId="28" xfId="0" applyNumberFormat="1" applyFont="1" applyFill="1" applyBorder="1" applyAlignment="1" applyProtection="1">
      <alignment vertical="center"/>
      <protection locked="0"/>
    </xf>
    <xf numFmtId="4" fontId="33" fillId="5" borderId="29" xfId="0" applyNumberFormat="1" applyFont="1" applyFill="1" applyBorder="1" applyAlignment="1" applyProtection="1">
      <alignment vertical="center"/>
      <protection locked="0"/>
    </xf>
    <xf numFmtId="4" fontId="33" fillId="5" borderId="30" xfId="0" applyNumberFormat="1" applyFont="1" applyFill="1" applyBorder="1" applyAlignment="1" applyProtection="1">
      <alignment vertical="center"/>
      <protection locked="0"/>
    </xf>
    <xf numFmtId="4" fontId="33" fillId="5" borderId="31" xfId="0" applyNumberFormat="1" applyFont="1" applyFill="1" applyBorder="1" applyAlignment="1" applyProtection="1">
      <alignment vertical="center"/>
      <protection locked="0"/>
    </xf>
    <xf numFmtId="4" fontId="33" fillId="5" borderId="32" xfId="0" applyNumberFormat="1" applyFont="1" applyFill="1" applyBorder="1" applyAlignment="1" applyProtection="1">
      <alignment vertical="center"/>
      <protection locked="0"/>
    </xf>
    <xf numFmtId="4" fontId="33" fillId="5" borderId="13" xfId="0" applyNumberFormat="1" applyFont="1" applyFill="1" applyBorder="1" applyAlignment="1" applyProtection="1">
      <alignment vertical="center"/>
      <protection locked="0"/>
    </xf>
    <xf numFmtId="4" fontId="33" fillId="5" borderId="10" xfId="0" applyNumberFormat="1" applyFont="1" applyFill="1" applyBorder="1" applyAlignment="1" applyProtection="1">
      <alignment vertical="center"/>
      <protection locked="0"/>
    </xf>
    <xf numFmtId="4" fontId="33" fillId="5" borderId="14" xfId="0" applyNumberFormat="1" applyFont="1" applyFill="1" applyBorder="1" applyAlignment="1" applyProtection="1">
      <alignment vertical="center"/>
      <protection locked="0"/>
    </xf>
    <xf numFmtId="4" fontId="15" fillId="2" borderId="13" xfId="0" applyNumberFormat="1" applyFont="1" applyFill="1" applyBorder="1" applyAlignment="1">
      <alignment vertical="center"/>
    </xf>
    <xf numFmtId="4" fontId="15" fillId="2" borderId="10" xfId="0" applyNumberFormat="1" applyFont="1" applyFill="1" applyBorder="1" applyAlignment="1">
      <alignment vertical="center"/>
    </xf>
    <xf numFmtId="4" fontId="15" fillId="2" borderId="14" xfId="0" applyNumberFormat="1" applyFont="1" applyFill="1" applyBorder="1" applyAlignment="1">
      <alignment vertical="center"/>
    </xf>
    <xf numFmtId="4" fontId="33" fillId="5" borderId="5" xfId="0" applyNumberFormat="1" applyFont="1" applyFill="1" applyBorder="1" applyAlignment="1" applyProtection="1">
      <alignment vertical="center"/>
      <protection locked="0"/>
    </xf>
    <xf numFmtId="4" fontId="33" fillId="5" borderId="6" xfId="0" applyNumberFormat="1" applyFont="1" applyFill="1" applyBorder="1" applyAlignment="1" applyProtection="1">
      <alignment vertical="center"/>
      <protection locked="0"/>
    </xf>
    <xf numFmtId="4" fontId="33" fillId="5" borderId="7" xfId="0" applyNumberFormat="1" applyFont="1" applyFill="1" applyBorder="1" applyAlignment="1" applyProtection="1">
      <alignment vertical="center"/>
      <protection locked="0"/>
    </xf>
    <xf numFmtId="4" fontId="33" fillId="5" borderId="18" xfId="0" applyNumberFormat="1" applyFont="1" applyFill="1" applyBorder="1" applyAlignment="1" applyProtection="1">
      <alignment vertical="center"/>
      <protection locked="0"/>
    </xf>
    <xf numFmtId="4" fontId="33" fillId="5" borderId="19" xfId="0" applyNumberFormat="1" applyFont="1" applyFill="1" applyBorder="1" applyAlignment="1" applyProtection="1">
      <alignment vertical="center"/>
      <protection locked="0"/>
    </xf>
    <xf numFmtId="4" fontId="33" fillId="5" borderId="26" xfId="0" applyNumberFormat="1" applyFont="1" applyFill="1" applyBorder="1" applyAlignment="1" applyProtection="1">
      <alignment vertical="center"/>
      <protection locked="0"/>
    </xf>
    <xf numFmtId="3" fontId="15" fillId="3" borderId="0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3" fontId="33" fillId="5" borderId="18" xfId="0" applyNumberFormat="1" applyFont="1" applyFill="1" applyBorder="1" applyAlignment="1" applyProtection="1">
      <alignment vertical="center"/>
      <protection locked="0"/>
    </xf>
    <xf numFmtId="3" fontId="33" fillId="5" borderId="19" xfId="0" applyNumberFormat="1" applyFont="1" applyFill="1" applyBorder="1" applyAlignment="1" applyProtection="1">
      <alignment vertical="center"/>
      <protection locked="0"/>
    </xf>
    <xf numFmtId="3" fontId="33" fillId="5" borderId="26" xfId="0" applyNumberFormat="1" applyFont="1" applyFill="1" applyBorder="1" applyAlignment="1" applyProtection="1">
      <alignment vertical="center"/>
      <protection locked="0"/>
    </xf>
    <xf numFmtId="3" fontId="33" fillId="5" borderId="27" xfId="0" applyNumberFormat="1" applyFont="1" applyFill="1" applyBorder="1" applyAlignment="1" applyProtection="1">
      <alignment vertical="center"/>
      <protection locked="0"/>
    </xf>
    <xf numFmtId="3" fontId="33" fillId="5" borderId="28" xfId="0" applyNumberFormat="1" applyFont="1" applyFill="1" applyBorder="1" applyAlignment="1" applyProtection="1">
      <alignment vertical="center"/>
      <protection locked="0"/>
    </xf>
    <xf numFmtId="3" fontId="33" fillId="5" borderId="29" xfId="0" applyNumberFormat="1" applyFont="1" applyFill="1" applyBorder="1" applyAlignment="1" applyProtection="1">
      <alignment vertical="center"/>
      <protection locked="0"/>
    </xf>
    <xf numFmtId="3" fontId="33" fillId="5" borderId="5" xfId="0" applyNumberFormat="1" applyFont="1" applyFill="1" applyBorder="1" applyAlignment="1" applyProtection="1">
      <alignment vertical="center"/>
      <protection locked="0"/>
    </xf>
    <xf numFmtId="3" fontId="33" fillId="5" borderId="6" xfId="0" applyNumberFormat="1" applyFont="1" applyFill="1" applyBorder="1" applyAlignment="1" applyProtection="1">
      <alignment vertical="center"/>
      <protection locked="0"/>
    </xf>
    <xf numFmtId="3" fontId="33" fillId="5" borderId="7" xfId="0" applyNumberFormat="1" applyFont="1" applyFill="1" applyBorder="1" applyAlignment="1" applyProtection="1">
      <alignment vertical="center"/>
      <protection locked="0"/>
    </xf>
    <xf numFmtId="0" fontId="0" fillId="0" borderId="34" xfId="0" applyBorder="1" applyAlignment="1"/>
    <xf numFmtId="0" fontId="0" fillId="0" borderId="19" xfId="0" applyBorder="1" applyAlignment="1"/>
    <xf numFmtId="0" fontId="0" fillId="0" borderId="26" xfId="0" applyBorder="1" applyAlignment="1"/>
    <xf numFmtId="3" fontId="33" fillId="5" borderId="30" xfId="0" applyNumberFormat="1" applyFont="1" applyFill="1" applyBorder="1" applyAlignment="1" applyProtection="1">
      <alignment vertical="center"/>
      <protection locked="0"/>
    </xf>
    <xf numFmtId="3" fontId="33" fillId="5" borderId="31" xfId="0" applyNumberFormat="1" applyFont="1" applyFill="1" applyBorder="1" applyAlignment="1" applyProtection="1">
      <alignment vertical="center"/>
      <protection locked="0"/>
    </xf>
    <xf numFmtId="3" fontId="33" fillId="5" borderId="32" xfId="0" applyNumberFormat="1" applyFont="1" applyFill="1" applyBorder="1" applyAlignment="1" applyProtection="1">
      <alignment vertical="center"/>
      <protection locked="0"/>
    </xf>
    <xf numFmtId="3" fontId="33" fillId="5" borderId="13" xfId="0" applyNumberFormat="1" applyFont="1" applyFill="1" applyBorder="1" applyAlignment="1" applyProtection="1">
      <alignment vertical="center"/>
      <protection locked="0"/>
    </xf>
    <xf numFmtId="3" fontId="33" fillId="5" borderId="10" xfId="0" applyNumberFormat="1" applyFont="1" applyFill="1" applyBorder="1" applyAlignment="1" applyProtection="1">
      <alignment vertical="center"/>
      <protection locked="0"/>
    </xf>
    <xf numFmtId="3" fontId="33" fillId="5" borderId="14" xfId="0" applyNumberFormat="1" applyFont="1" applyFill="1" applyBorder="1" applyAlignment="1" applyProtection="1">
      <alignment vertical="center"/>
      <protection locked="0"/>
    </xf>
    <xf numFmtId="0" fontId="0" fillId="0" borderId="37" xfId="0" applyBorder="1" applyAlignment="1"/>
    <xf numFmtId="0" fontId="0" fillId="0" borderId="38" xfId="0" applyBorder="1" applyAlignment="1"/>
    <xf numFmtId="0" fontId="0" fillId="0" borderId="35" xfId="0" applyBorder="1" applyAlignment="1"/>
    <xf numFmtId="0" fontId="0" fillId="0" borderId="10" xfId="0" applyBorder="1" applyAlignment="1"/>
    <xf numFmtId="0" fontId="0" fillId="0" borderId="14" xfId="0" applyBorder="1" applyAlignment="1"/>
    <xf numFmtId="164" fontId="15" fillId="3" borderId="6" xfId="0" applyNumberFormat="1" applyFont="1" applyFill="1" applyBorder="1" applyAlignment="1">
      <alignment vertical="center"/>
    </xf>
    <xf numFmtId="0" fontId="0" fillId="3" borderId="6" xfId="0" applyFill="1" applyBorder="1" applyAlignment="1"/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" fontId="15" fillId="3" borderId="0" xfId="0" applyNumberFormat="1" applyFont="1" applyFill="1" applyBorder="1" applyAlignment="1">
      <alignment vertical="center"/>
    </xf>
    <xf numFmtId="4" fontId="0" fillId="0" borderId="19" xfId="0" applyNumberFormat="1" applyBorder="1" applyAlignment="1"/>
    <xf numFmtId="4" fontId="0" fillId="0" borderId="26" xfId="0" applyNumberFormat="1" applyBorder="1" applyAlignment="1"/>
    <xf numFmtId="4" fontId="0" fillId="0" borderId="37" xfId="0" applyNumberFormat="1" applyBorder="1" applyAlignment="1"/>
    <xf numFmtId="4" fontId="0" fillId="0" borderId="38" xfId="0" applyNumberFormat="1" applyBorder="1" applyAlignment="1"/>
    <xf numFmtId="4" fontId="0" fillId="0" borderId="10" xfId="0" applyNumberFormat="1" applyBorder="1" applyAlignment="1"/>
    <xf numFmtId="4" fontId="0" fillId="0" borderId="14" xfId="0" applyNumberFormat="1" applyBorder="1" applyAlignment="1"/>
    <xf numFmtId="4" fontId="0" fillId="0" borderId="34" xfId="0" applyNumberFormat="1" applyBorder="1" applyAlignment="1"/>
    <xf numFmtId="4" fontId="0" fillId="0" borderId="35" xfId="0" applyNumberFormat="1" applyBorder="1" applyAlignment="1"/>
    <xf numFmtId="4" fontId="16" fillId="3" borderId="6" xfId="0" applyNumberFormat="1" applyFont="1" applyFill="1" applyBorder="1" applyAlignment="1">
      <alignment vertical="center"/>
    </xf>
    <xf numFmtId="4" fontId="34" fillId="3" borderId="6" xfId="0" applyNumberFormat="1" applyFont="1" applyFill="1" applyBorder="1" applyAlignment="1"/>
    <xf numFmtId="2" fontId="33" fillId="5" borderId="0" xfId="0" applyNumberFormat="1" applyFont="1" applyFill="1" applyBorder="1" applyAlignment="1" applyProtection="1">
      <alignment vertical="center"/>
      <protection locked="0"/>
    </xf>
    <xf numFmtId="4" fontId="15" fillId="2" borderId="0" xfId="0" applyNumberFormat="1" applyFont="1" applyFill="1" applyBorder="1" applyAlignment="1">
      <alignment vertical="center"/>
    </xf>
    <xf numFmtId="168" fontId="16" fillId="2" borderId="0" xfId="0" applyNumberFormat="1" applyFont="1" applyFill="1" applyBorder="1" applyAlignment="1">
      <alignment vertical="center"/>
    </xf>
    <xf numFmtId="167" fontId="33" fillId="5" borderId="0" xfId="2" applyNumberFormat="1" applyFont="1" applyFill="1" applyBorder="1" applyAlignment="1" applyProtection="1">
      <alignment vertical="center"/>
      <protection locked="0"/>
    </xf>
    <xf numFmtId="3" fontId="33" fillId="5" borderId="1" xfId="0" applyNumberFormat="1" applyFont="1" applyFill="1" applyBorder="1" applyAlignment="1" applyProtection="1">
      <alignment vertical="center"/>
      <protection locked="0"/>
    </xf>
    <xf numFmtId="2" fontId="33" fillId="5" borderId="1" xfId="0" applyNumberFormat="1" applyFont="1" applyFill="1" applyBorder="1" applyAlignment="1" applyProtection="1">
      <alignment vertical="center"/>
      <protection locked="0"/>
    </xf>
    <xf numFmtId="166" fontId="15" fillId="2" borderId="0" xfId="0" applyNumberFormat="1" applyFont="1" applyFill="1" applyBorder="1" applyAlignment="1">
      <alignment vertical="center"/>
    </xf>
    <xf numFmtId="166" fontId="2" fillId="5" borderId="0" xfId="0" applyNumberFormat="1" applyFont="1" applyFill="1" applyBorder="1" applyAlignment="1" applyProtection="1">
      <alignment vertical="center"/>
      <protection locked="0"/>
    </xf>
    <xf numFmtId="1" fontId="33" fillId="5" borderId="0" xfId="0" applyNumberFormat="1" applyFont="1" applyFill="1" applyBorder="1" applyAlignment="1" applyProtection="1">
      <alignment vertical="center"/>
      <protection locked="0"/>
    </xf>
    <xf numFmtId="3" fontId="33" fillId="5" borderId="0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66" fontId="16" fillId="2" borderId="0" xfId="0" applyNumberFormat="1" applyFont="1" applyFill="1" applyBorder="1" applyAlignment="1">
      <alignment vertical="center"/>
    </xf>
    <xf numFmtId="2" fontId="33" fillId="5" borderId="39" xfId="0" applyNumberFormat="1" applyFont="1" applyFill="1" applyBorder="1" applyAlignment="1" applyProtection="1">
      <alignment vertical="center"/>
      <protection locked="0"/>
    </xf>
    <xf numFmtId="4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4" fontId="0" fillId="5" borderId="39" xfId="0" applyNumberFormat="1" applyFont="1" applyFill="1" applyBorder="1" applyAlignment="1" applyProtection="1">
      <alignment vertical="center"/>
      <protection locked="0"/>
    </xf>
    <xf numFmtId="4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0" fillId="5" borderId="0" xfId="0" applyFont="1" applyFill="1" applyBorder="1" applyAlignment="1" applyProtection="1">
      <alignment horizontal="left" vertical="center"/>
      <protection locked="0"/>
    </xf>
    <xf numFmtId="10" fontId="10" fillId="5" borderId="37" xfId="2" applyNumberFormat="1" applyFont="1" applyFill="1" applyBorder="1" applyAlignment="1" applyProtection="1">
      <alignment vertical="center"/>
      <protection locked="0"/>
    </xf>
    <xf numFmtId="4" fontId="0" fillId="5" borderId="19" xfId="0" applyNumberFormat="1" applyFont="1" applyFill="1" applyBorder="1" applyAlignment="1" applyProtection="1">
      <alignment vertical="center"/>
      <protection locked="0"/>
    </xf>
    <xf numFmtId="3" fontId="0" fillId="5" borderId="37" xfId="0" applyNumberFormat="1" applyFont="1" applyFill="1" applyBorder="1" applyAlignment="1" applyProtection="1">
      <alignment horizontal="center" vertical="center"/>
      <protection locked="0"/>
    </xf>
    <xf numFmtId="8" fontId="32" fillId="2" borderId="20" xfId="0" applyNumberFormat="1" applyFont="1" applyFill="1" applyBorder="1" applyAlignment="1" applyProtection="1">
      <alignment horizontal="center" vertical="center"/>
    </xf>
    <xf numFmtId="8" fontId="32" fillId="2" borderId="21" xfId="0" applyNumberFormat="1" applyFont="1" applyFill="1" applyBorder="1" applyAlignment="1" applyProtection="1">
      <alignment horizontal="center" vertical="center"/>
    </xf>
    <xf numFmtId="8" fontId="32" fillId="2" borderId="22" xfId="0" applyNumberFormat="1" applyFont="1" applyFill="1" applyBorder="1" applyAlignment="1" applyProtection="1">
      <alignment horizontal="center" vertical="center"/>
    </xf>
    <xf numFmtId="8" fontId="32" fillId="2" borderId="23" xfId="0" applyNumberFormat="1" applyFont="1" applyFill="1" applyBorder="1" applyAlignment="1" applyProtection="1">
      <alignment horizontal="center" vertical="center"/>
    </xf>
    <xf numFmtId="8" fontId="32" fillId="2" borderId="24" xfId="0" applyNumberFormat="1" applyFont="1" applyFill="1" applyBorder="1" applyAlignment="1" applyProtection="1">
      <alignment horizontal="center" vertical="center"/>
    </xf>
    <xf numFmtId="8" fontId="32" fillId="2" borderId="25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4" fontId="13" fillId="2" borderId="1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8" fontId="35" fillId="2" borderId="20" xfId="0" applyNumberFormat="1" applyFont="1" applyFill="1" applyBorder="1" applyAlignment="1">
      <alignment horizontal="center" vertical="center"/>
    </xf>
    <xf numFmtId="8" fontId="35" fillId="2" borderId="21" xfId="0" applyNumberFormat="1" applyFont="1" applyFill="1" applyBorder="1" applyAlignment="1">
      <alignment horizontal="center" vertical="center"/>
    </xf>
    <xf numFmtId="8" fontId="35" fillId="2" borderId="22" xfId="0" applyNumberFormat="1" applyFont="1" applyFill="1" applyBorder="1" applyAlignment="1">
      <alignment horizontal="center" vertical="center"/>
    </xf>
    <xf numFmtId="8" fontId="35" fillId="2" borderId="23" xfId="0" applyNumberFormat="1" applyFont="1" applyFill="1" applyBorder="1" applyAlignment="1">
      <alignment horizontal="center" vertical="center"/>
    </xf>
    <xf numFmtId="8" fontId="35" fillId="2" borderId="24" xfId="0" applyNumberFormat="1" applyFont="1" applyFill="1" applyBorder="1" applyAlignment="1">
      <alignment horizontal="center" vertical="center"/>
    </xf>
    <xf numFmtId="8" fontId="35" fillId="2" borderId="25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Alignment="1" applyProtection="1"/>
    <xf numFmtId="0" fontId="4" fillId="0" borderId="0" xfId="1" applyFont="1" applyBorder="1" applyAlignment="1" applyProtection="1"/>
    <xf numFmtId="168" fontId="30" fillId="0" borderId="0" xfId="0" applyNumberFormat="1" applyFont="1" applyAlignment="1" applyProtection="1"/>
    <xf numFmtId="14" fontId="29" fillId="0" borderId="0" xfId="0" applyNumberFormat="1" applyFont="1" applyAlignment="1" applyProtection="1">
      <alignment horizontal="left"/>
    </xf>
    <xf numFmtId="0" fontId="29" fillId="0" borderId="0" xfId="0" applyFont="1" applyAlignment="1" applyProtection="1">
      <alignment horizontal="left"/>
    </xf>
    <xf numFmtId="10" fontId="30" fillId="0" borderId="0" xfId="2" applyNumberFormat="1" applyFont="1" applyAlignment="1" applyProtection="1"/>
    <xf numFmtId="168" fontId="29" fillId="0" borderId="0" xfId="0" applyNumberFormat="1" applyFont="1" applyAlignment="1" applyProtection="1"/>
    <xf numFmtId="173" fontId="29" fillId="0" borderId="1" xfId="0" applyNumberFormat="1" applyFont="1" applyBorder="1" applyAlignment="1" applyProtection="1"/>
    <xf numFmtId="3" fontId="29" fillId="0" borderId="0" xfId="0" applyNumberFormat="1" applyFont="1" applyAlignment="1" applyProtection="1"/>
    <xf numFmtId="172" fontId="29" fillId="0" borderId="0" xfId="0" applyNumberFormat="1" applyFont="1" applyAlignment="1" applyProtection="1"/>
    <xf numFmtId="168" fontId="29" fillId="0" borderId="1" xfId="0" applyNumberFormat="1" applyFont="1" applyBorder="1" applyAlignment="1" applyProtection="1"/>
    <xf numFmtId="169" fontId="29" fillId="0" borderId="1" xfId="0" applyNumberFormat="1" applyFont="1" applyFill="1" applyBorder="1" applyAlignment="1" applyProtection="1"/>
    <xf numFmtId="2" fontId="29" fillId="0" borderId="1" xfId="0" applyNumberFormat="1" applyFont="1" applyFill="1" applyBorder="1" applyAlignment="1" applyProtection="1"/>
    <xf numFmtId="0" fontId="29" fillId="0" borderId="1" xfId="0" applyFont="1" applyFill="1" applyBorder="1" applyAlignment="1" applyProtection="1"/>
    <xf numFmtId="2" fontId="29" fillId="0" borderId="0" xfId="0" applyNumberFormat="1" applyFont="1" applyFill="1" applyBorder="1" applyAlignment="1" applyProtection="1"/>
    <xf numFmtId="0" fontId="29" fillId="0" borderId="0" xfId="0" applyFont="1" applyFill="1" applyBorder="1" applyAlignment="1" applyProtection="1"/>
    <xf numFmtId="168" fontId="30" fillId="0" borderId="1" xfId="0" applyNumberFormat="1" applyFont="1" applyBorder="1" applyAlignment="1" applyProtection="1"/>
    <xf numFmtId="170" fontId="29" fillId="0" borderId="0" xfId="0" applyNumberFormat="1" applyFont="1" applyFill="1" applyAlignment="1" applyProtection="1"/>
    <xf numFmtId="171" fontId="29" fillId="0" borderId="1" xfId="0" applyNumberFormat="1" applyFont="1" applyFill="1" applyBorder="1" applyAlignment="1" applyProtection="1"/>
    <xf numFmtId="10" fontId="29" fillId="0" borderId="1" xfId="2" applyNumberFormat="1" applyFont="1" applyBorder="1" applyAlignment="1" applyProtection="1"/>
    <xf numFmtId="166" fontId="29" fillId="0" borderId="1" xfId="0" applyNumberFormat="1" applyFont="1" applyFill="1" applyBorder="1" applyAlignment="1" applyProtection="1"/>
    <xf numFmtId="1" fontId="29" fillId="0" borderId="0" xfId="0" applyNumberFormat="1" applyFont="1" applyFill="1" applyBorder="1" applyAlignment="1" applyProtection="1"/>
    <xf numFmtId="3" fontId="29" fillId="0" borderId="0" xfId="0" applyNumberFormat="1" applyFont="1" applyFill="1" applyBorder="1" applyAlignment="1" applyProtection="1"/>
    <xf numFmtId="4" fontId="29" fillId="0" borderId="1" xfId="0" applyNumberFormat="1" applyFont="1" applyFill="1" applyBorder="1" applyAlignment="1" applyProtection="1"/>
    <xf numFmtId="4" fontId="33" fillId="5" borderId="39" xfId="0" applyNumberFormat="1" applyFont="1" applyFill="1" applyBorder="1" applyAlignment="1" applyProtection="1">
      <alignment vertical="center"/>
      <protection locked="0"/>
    </xf>
  </cellXfs>
  <cellStyles count="3">
    <cellStyle name="Hyperlink" xfId="1" builtinId="8"/>
    <cellStyle name="Prozent" xfId="2" builtinId="5"/>
    <cellStyle name="Standard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nmietunternehmer.de/" TargetMode="External"/><Relationship Id="rId2" Type="http://schemas.openxmlformats.org/officeDocument/2006/relationships/hyperlink" Target="mailto:info@kompetenz-bus.de" TargetMode="External"/><Relationship Id="rId1" Type="http://schemas.openxmlformats.org/officeDocument/2006/relationships/hyperlink" Target="http://www.kompetenz-bus.de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nmietunternehmer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nmietunternehmer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nmietunternehmer.de/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nmietunternehmer.d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nmietunternehmer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nmietunternehmer.de/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://www.auftragsunternehmer.de/" TargetMode="External"/><Relationship Id="rId1" Type="http://schemas.openxmlformats.org/officeDocument/2006/relationships/hyperlink" Target="http://www.kompetenz-bus.de/" TargetMode="External"/><Relationship Id="rId6" Type="http://schemas.openxmlformats.org/officeDocument/2006/relationships/hyperlink" Target="http://www.anmietunternehmer.de/" TargetMode="External"/><Relationship Id="rId5" Type="http://schemas.openxmlformats.org/officeDocument/2006/relationships/hyperlink" Target="http://www.auftragsunternehmer.de/" TargetMode="External"/><Relationship Id="rId4" Type="http://schemas.openxmlformats.org/officeDocument/2006/relationships/hyperlink" Target="http://www.kompetenz-bus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2"/>
  <sheetViews>
    <sheetView showGridLines="0" showRowColHeaders="0" tabSelected="1" workbookViewId="0">
      <selection activeCell="B31" sqref="B31:K31"/>
    </sheetView>
  </sheetViews>
  <sheetFormatPr baseColWidth="10" defaultColWidth="2.6640625" defaultRowHeight="13.2" x14ac:dyDescent="0.25"/>
  <sheetData>
    <row r="1" spans="1:7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3.8" x14ac:dyDescent="0.25">
      <c r="A2" s="33"/>
      <c r="B2" s="32" t="s">
        <v>0</v>
      </c>
      <c r="C2" s="32"/>
      <c r="D2" s="32"/>
      <c r="E2" s="32"/>
      <c r="F2" s="32"/>
      <c r="G2" s="32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</row>
    <row r="3" spans="1:73" ht="23.4" x14ac:dyDescent="0.4">
      <c r="A3" s="35"/>
      <c r="B3" s="36" t="s">
        <v>184</v>
      </c>
      <c r="C3" s="36"/>
      <c r="D3" s="36"/>
      <c r="E3" s="36"/>
      <c r="F3" s="36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</row>
    <row r="4" spans="1:7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s="48" customFormat="1" x14ac:dyDescent="0.25">
      <c r="A5" s="1"/>
      <c r="B5" s="3" t="s">
        <v>186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3" t="s">
        <v>169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s="48" customFormat="1" x14ac:dyDescent="0.25">
      <c r="A6" s="1"/>
      <c r="B6" s="1" t="s">
        <v>156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" t="s">
        <v>170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s="48" customFormat="1" x14ac:dyDescent="0.25">
      <c r="A7" s="1"/>
      <c r="B7" s="1" t="s">
        <v>157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" t="s">
        <v>171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s="48" customForma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" t="s">
        <v>172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s="48" customFormat="1" x14ac:dyDescent="0.25">
      <c r="A9" s="1"/>
      <c r="B9" s="1" t="s">
        <v>158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" t="s">
        <v>173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s="48" customFormat="1" x14ac:dyDescent="0.25">
      <c r="A10" s="1"/>
      <c r="B10" s="1" t="s">
        <v>159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s="48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" t="s">
        <v>174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s="48" customFormat="1" x14ac:dyDescent="0.25">
      <c r="A12" s="1"/>
      <c r="B12" s="3" t="s">
        <v>161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" t="s">
        <v>175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s="48" customFormat="1" x14ac:dyDescent="0.25">
      <c r="A13" s="1"/>
      <c r="B13" s="3" t="s">
        <v>160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" t="s">
        <v>176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48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48" customFormat="1" x14ac:dyDescent="0.25">
      <c r="A15" s="1"/>
      <c r="B15" s="3" t="s">
        <v>162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" t="s">
        <v>185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s="48" customFormat="1" x14ac:dyDescent="0.25">
      <c r="A16" s="1"/>
      <c r="B16" s="3" t="s">
        <v>163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" t="s">
        <v>177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48" customFormat="1" x14ac:dyDescent="0.25">
      <c r="A17" s="1"/>
      <c r="B17" s="3" t="s">
        <v>164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48" customForma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48" customFormat="1" x14ac:dyDescent="0.25">
      <c r="A19" s="1"/>
      <c r="B19" s="3" t="s">
        <v>165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4" t="s">
        <v>178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48" customFormat="1" x14ac:dyDescent="0.25">
      <c r="A20" s="1"/>
      <c r="B20" s="3" t="s">
        <v>166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" t="s">
        <v>179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48" customForma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48" customFormat="1" x14ac:dyDescent="0.25">
      <c r="A22" s="1"/>
      <c r="B22" s="3" t="s">
        <v>167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81" t="s">
        <v>129</v>
      </c>
      <c r="AE22" s="81"/>
      <c r="AF22" s="81"/>
      <c r="AG22" s="81"/>
      <c r="AH22" s="81"/>
      <c r="AI22" s="81"/>
      <c r="AJ22" s="81"/>
      <c r="AK22" s="8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48" customFormat="1" x14ac:dyDescent="0.25">
      <c r="A23" s="1"/>
      <c r="B23" s="3" t="s">
        <v>168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81" t="s">
        <v>180</v>
      </c>
      <c r="AE23" s="81"/>
      <c r="AF23" s="81"/>
      <c r="AG23" s="81"/>
      <c r="AH23" s="81"/>
      <c r="AI23" s="81"/>
      <c r="AJ23" s="81"/>
      <c r="AK23" s="8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s="48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48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3.8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</row>
    <row r="27" spans="1:73" ht="13.8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25">
      <c r="A28" s="2"/>
      <c r="B28" s="2"/>
      <c r="C28" s="88" t="s">
        <v>134</v>
      </c>
      <c r="D28" s="89"/>
      <c r="E28" s="89"/>
      <c r="F28" s="89"/>
      <c r="G28" s="89"/>
      <c r="H28" s="89"/>
      <c r="I28" s="90"/>
      <c r="J28" s="2"/>
      <c r="K28" s="82" t="s">
        <v>2</v>
      </c>
      <c r="L28" s="83"/>
      <c r="M28" s="83"/>
      <c r="N28" s="83"/>
      <c r="O28" s="83"/>
      <c r="P28" s="83"/>
      <c r="Q28" s="84"/>
      <c r="R28" s="2"/>
      <c r="S28" s="82" t="s">
        <v>3</v>
      </c>
      <c r="T28" s="83"/>
      <c r="U28" s="83"/>
      <c r="V28" s="83"/>
      <c r="W28" s="83"/>
      <c r="X28" s="83"/>
      <c r="Y28" s="84"/>
      <c r="Z28" s="2"/>
      <c r="AA28" s="82" t="s">
        <v>4</v>
      </c>
      <c r="AB28" s="83"/>
      <c r="AC28" s="83"/>
      <c r="AD28" s="83"/>
      <c r="AE28" s="83"/>
      <c r="AF28" s="83"/>
      <c r="AG28" s="84"/>
      <c r="AH28" s="2"/>
      <c r="AI28" s="82" t="s">
        <v>5</v>
      </c>
      <c r="AJ28" s="83"/>
      <c r="AK28" s="83"/>
      <c r="AL28" s="83"/>
      <c r="AM28" s="83"/>
      <c r="AN28" s="83"/>
      <c r="AO28" s="84"/>
      <c r="AP28" s="2"/>
      <c r="AQ28" s="82" t="s">
        <v>133</v>
      </c>
      <c r="AR28" s="83"/>
      <c r="AS28" s="83"/>
      <c r="AT28" s="83"/>
      <c r="AU28" s="83"/>
      <c r="AV28" s="83"/>
      <c r="AW28" s="84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3.8" thickBot="1" x14ac:dyDescent="0.3">
      <c r="A29" s="2"/>
      <c r="B29" s="2"/>
      <c r="C29" s="91"/>
      <c r="D29" s="92"/>
      <c r="E29" s="92"/>
      <c r="F29" s="92"/>
      <c r="G29" s="92"/>
      <c r="H29" s="92"/>
      <c r="I29" s="93"/>
      <c r="J29" s="2"/>
      <c r="K29" s="85"/>
      <c r="L29" s="86"/>
      <c r="M29" s="86"/>
      <c r="N29" s="86"/>
      <c r="O29" s="86"/>
      <c r="P29" s="86"/>
      <c r="Q29" s="87"/>
      <c r="R29" s="2"/>
      <c r="S29" s="85"/>
      <c r="T29" s="86"/>
      <c r="U29" s="86"/>
      <c r="V29" s="86"/>
      <c r="W29" s="86"/>
      <c r="X29" s="86"/>
      <c r="Y29" s="87"/>
      <c r="Z29" s="2"/>
      <c r="AA29" s="85"/>
      <c r="AB29" s="86"/>
      <c r="AC29" s="86"/>
      <c r="AD29" s="86"/>
      <c r="AE29" s="86"/>
      <c r="AF29" s="86"/>
      <c r="AG29" s="87"/>
      <c r="AH29" s="2"/>
      <c r="AI29" s="85"/>
      <c r="AJ29" s="86"/>
      <c r="AK29" s="86"/>
      <c r="AL29" s="86"/>
      <c r="AM29" s="86"/>
      <c r="AN29" s="86"/>
      <c r="AO29" s="87"/>
      <c r="AP29" s="2"/>
      <c r="AQ29" s="85"/>
      <c r="AR29" s="86"/>
      <c r="AS29" s="86"/>
      <c r="AT29" s="86"/>
      <c r="AU29" s="86"/>
      <c r="AV29" s="86"/>
      <c r="AW29" s="87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25">
      <c r="A31" s="31"/>
      <c r="B31" s="80" t="s">
        <v>187</v>
      </c>
      <c r="C31" s="80"/>
      <c r="D31" s="80"/>
      <c r="E31" s="80"/>
      <c r="F31" s="80"/>
      <c r="G31" s="80"/>
      <c r="H31" s="80"/>
      <c r="I31" s="80"/>
      <c r="J31" s="80"/>
      <c r="K31" s="8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</row>
    <row r="32" spans="1:7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</sheetData>
  <sheetProtection selectLockedCells="1"/>
  <mergeCells count="9">
    <mergeCell ref="B31:K31"/>
    <mergeCell ref="AD22:AK22"/>
    <mergeCell ref="AD23:AK23"/>
    <mergeCell ref="AI28:AO29"/>
    <mergeCell ref="AQ28:AW29"/>
    <mergeCell ref="C28:I29"/>
    <mergeCell ref="K28:Q29"/>
    <mergeCell ref="S28:Y29"/>
    <mergeCell ref="AA28:AG29"/>
  </mergeCells>
  <hyperlinks>
    <hyperlink ref="S28:Y29" location="Leistungsdaten!A1" display="Leistungsdaten"/>
    <hyperlink ref="AA28:AG29" location="'variable Kosten'!A1" display="variable Kosten"/>
    <hyperlink ref="AI28:AO29" location="Fixkosten!A1" display="Fixkosten"/>
    <hyperlink ref="K28:Q29" location="Auftragsdaten!A1" display="Auftragsdaten"/>
    <hyperlink ref="AQ28:AW29" location="Kalkulation!A1" display="Kalkulationsergebnis"/>
    <hyperlink ref="AD22" r:id="rId1"/>
    <hyperlink ref="AD23" r:id="rId2"/>
    <hyperlink ref="B31" r:id="rId3" display="www.anmietunternehmer.de "/>
  </hyperlinks>
  <pageMargins left="0.70866141732283472" right="0.70866141732283472" top="0.78740157480314965" bottom="0.78740157480314965" header="0.31496062992125984" footer="0.31496062992125984"/>
  <pageSetup paperSize="9" scale="86" orientation="landscape" blackAndWhite="1" horizontalDpi="0" verticalDpi="0" r:id="rId4"/>
  <headerFooter>
    <oddHeader>&amp;L&amp;8buscost 2.0</oddHeader>
    <oddFooter>&amp;L&amp;8(c) Peter Bagdahn&amp;R&amp;8www.anmietunternehmer.de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2"/>
  <sheetViews>
    <sheetView showGridLines="0" showRowColHeaders="0" workbookViewId="0">
      <selection activeCell="B31" sqref="B31:K31"/>
    </sheetView>
  </sheetViews>
  <sheetFormatPr baseColWidth="10" defaultColWidth="2.6640625" defaultRowHeight="13.2" x14ac:dyDescent="0.25"/>
  <sheetData>
    <row r="1" spans="1:7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3.8" x14ac:dyDescent="0.25">
      <c r="A2" s="33"/>
      <c r="B2" s="32" t="s">
        <v>0</v>
      </c>
      <c r="C2" s="32"/>
      <c r="D2" s="32"/>
      <c r="E2" s="32"/>
      <c r="F2" s="32"/>
      <c r="G2" s="32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</row>
    <row r="3" spans="1:73" ht="23.4" x14ac:dyDescent="0.4">
      <c r="A3" s="35"/>
      <c r="B3" s="36" t="s">
        <v>2</v>
      </c>
      <c r="C3" s="36"/>
      <c r="D3" s="36"/>
      <c r="E3" s="36"/>
      <c r="F3" s="36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</row>
    <row r="4" spans="1:7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x14ac:dyDescent="0.25">
      <c r="A5" s="1"/>
      <c r="B5" s="4" t="s">
        <v>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"/>
      <c r="V5" s="1"/>
      <c r="W5" s="4" t="s">
        <v>13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6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13.8" x14ac:dyDescent="0.25">
      <c r="A7" s="1"/>
      <c r="B7" s="3" t="s">
        <v>8</v>
      </c>
      <c r="C7" s="1"/>
      <c r="D7" s="1"/>
      <c r="E7" s="1"/>
      <c r="F7" s="1"/>
      <c r="G7" s="1"/>
      <c r="H7" s="94" t="s">
        <v>181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6"/>
      <c r="V7" s="1"/>
      <c r="W7" s="3" t="s">
        <v>8</v>
      </c>
      <c r="X7" s="1"/>
      <c r="Y7" s="1"/>
      <c r="Z7" s="1"/>
      <c r="AA7" s="1"/>
      <c r="AB7" s="1"/>
      <c r="AC7" s="94" t="s">
        <v>14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13.8" x14ac:dyDescent="0.25">
      <c r="A8" s="1"/>
      <c r="B8" s="1"/>
      <c r="C8" s="1"/>
      <c r="D8" s="1"/>
      <c r="E8" s="1"/>
      <c r="F8" s="1"/>
      <c r="G8" s="1"/>
      <c r="H8" s="94" t="s">
        <v>11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6"/>
      <c r="V8" s="1"/>
      <c r="W8" s="1"/>
      <c r="X8" s="1"/>
      <c r="Y8" s="1"/>
      <c r="Z8" s="1"/>
      <c r="AA8" s="1"/>
      <c r="AB8" s="1"/>
      <c r="AC8" s="94" t="s">
        <v>11</v>
      </c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6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13.8" x14ac:dyDescent="0.25">
      <c r="A10" s="1"/>
      <c r="B10" s="3" t="s">
        <v>9</v>
      </c>
      <c r="C10" s="1"/>
      <c r="D10" s="1"/>
      <c r="E10" s="1"/>
      <c r="F10" s="1"/>
      <c r="G10" s="1"/>
      <c r="H10" s="94" t="s">
        <v>182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6"/>
      <c r="V10" s="1"/>
      <c r="W10" s="3" t="s">
        <v>9</v>
      </c>
      <c r="X10" s="1"/>
      <c r="Y10" s="1"/>
      <c r="Z10" s="1"/>
      <c r="AA10" s="1"/>
      <c r="AB10" s="1"/>
      <c r="AC10" s="94" t="s">
        <v>12</v>
      </c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13.8" x14ac:dyDescent="0.25">
      <c r="A12" s="1"/>
      <c r="B12" s="3" t="s">
        <v>10</v>
      </c>
      <c r="C12" s="1"/>
      <c r="D12" s="1"/>
      <c r="E12" s="1"/>
      <c r="F12" s="1"/>
      <c r="G12" s="1"/>
      <c r="H12" s="95" t="s">
        <v>183</v>
      </c>
      <c r="I12" s="95"/>
      <c r="J12" s="1"/>
      <c r="K12" s="94" t="s">
        <v>183</v>
      </c>
      <c r="L12" s="94"/>
      <c r="M12" s="94"/>
      <c r="N12" s="94"/>
      <c r="O12" s="94"/>
      <c r="P12" s="94"/>
      <c r="Q12" s="94"/>
      <c r="R12" s="94"/>
      <c r="S12" s="94"/>
      <c r="T12" s="94"/>
      <c r="U12" s="6"/>
      <c r="V12" s="1"/>
      <c r="W12" s="3" t="s">
        <v>10</v>
      </c>
      <c r="X12" s="1"/>
      <c r="Y12" s="1"/>
      <c r="Z12" s="1"/>
      <c r="AA12" s="1"/>
      <c r="AB12" s="1"/>
      <c r="AC12" s="95" t="s">
        <v>108</v>
      </c>
      <c r="AD12" s="95"/>
      <c r="AE12" s="1"/>
      <c r="AF12" s="94" t="s">
        <v>109</v>
      </c>
      <c r="AG12" s="94"/>
      <c r="AH12" s="94"/>
      <c r="AI12" s="94"/>
      <c r="AJ12" s="94"/>
      <c r="AK12" s="94"/>
      <c r="AL12" s="94"/>
      <c r="AM12" s="94"/>
      <c r="AN12" s="94"/>
      <c r="AO12" s="94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7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x14ac:dyDescent="0.25">
      <c r="A17" s="1"/>
      <c r="B17" s="4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/>
      <c r="V17" s="1"/>
      <c r="W17" s="4" t="s">
        <v>92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6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13.8" x14ac:dyDescent="0.25">
      <c r="A19" s="1"/>
      <c r="B19" s="3" t="s">
        <v>16</v>
      </c>
      <c r="C19" s="1"/>
      <c r="D19" s="1"/>
      <c r="E19" s="1"/>
      <c r="F19" s="1"/>
      <c r="G19" s="1"/>
      <c r="H19" s="94" t="s">
        <v>19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6"/>
      <c r="V19" s="1"/>
      <c r="W19" s="3" t="s">
        <v>93</v>
      </c>
      <c r="X19" s="1"/>
      <c r="Y19" s="1"/>
      <c r="Z19" s="1"/>
      <c r="AA19" s="1"/>
      <c r="AB19" s="1"/>
      <c r="AC19" s="1"/>
      <c r="AD19" s="1"/>
      <c r="AE19" s="96">
        <v>39904</v>
      </c>
      <c r="AF19" s="96"/>
      <c r="AG19" s="96"/>
      <c r="AH19" s="96"/>
      <c r="AI19" s="1"/>
      <c r="AJ19" s="3" t="s">
        <v>91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3.8" x14ac:dyDescent="0.25">
      <c r="A21" s="1"/>
      <c r="B21" s="3" t="s">
        <v>17</v>
      </c>
      <c r="C21" s="1"/>
      <c r="D21" s="1"/>
      <c r="E21" s="1"/>
      <c r="F21" s="1"/>
      <c r="G21" s="1"/>
      <c r="H21" s="94" t="s">
        <v>18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6"/>
      <c r="V21" s="1"/>
      <c r="W21" s="3" t="s">
        <v>94</v>
      </c>
      <c r="X21" s="1"/>
      <c r="Y21" s="1"/>
      <c r="Z21" s="1"/>
      <c r="AA21" s="1"/>
      <c r="AB21" s="1"/>
      <c r="AC21" s="1"/>
      <c r="AD21" s="1"/>
      <c r="AE21" s="96">
        <v>39904</v>
      </c>
      <c r="AF21" s="96"/>
      <c r="AG21" s="96"/>
      <c r="AH21" s="96"/>
      <c r="AI21" s="1"/>
      <c r="AJ21" s="3" t="s">
        <v>91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3.8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</row>
    <row r="27" spans="1:73" ht="13.8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25">
      <c r="A28" s="2"/>
      <c r="B28" s="2"/>
      <c r="C28" s="82" t="s">
        <v>134</v>
      </c>
      <c r="D28" s="83"/>
      <c r="E28" s="83"/>
      <c r="F28" s="83"/>
      <c r="G28" s="83"/>
      <c r="H28" s="83"/>
      <c r="I28" s="84"/>
      <c r="J28" s="2"/>
      <c r="K28" s="88" t="s">
        <v>2</v>
      </c>
      <c r="L28" s="89"/>
      <c r="M28" s="89"/>
      <c r="N28" s="89"/>
      <c r="O28" s="89"/>
      <c r="P28" s="89"/>
      <c r="Q28" s="90"/>
      <c r="R28" s="2"/>
      <c r="S28" s="82" t="s">
        <v>3</v>
      </c>
      <c r="T28" s="83"/>
      <c r="U28" s="83"/>
      <c r="V28" s="83"/>
      <c r="W28" s="83"/>
      <c r="X28" s="83"/>
      <c r="Y28" s="84"/>
      <c r="Z28" s="2"/>
      <c r="AA28" s="82" t="s">
        <v>4</v>
      </c>
      <c r="AB28" s="83"/>
      <c r="AC28" s="83"/>
      <c r="AD28" s="83"/>
      <c r="AE28" s="83"/>
      <c r="AF28" s="83"/>
      <c r="AG28" s="84"/>
      <c r="AH28" s="2"/>
      <c r="AI28" s="82" t="s">
        <v>5</v>
      </c>
      <c r="AJ28" s="83"/>
      <c r="AK28" s="83"/>
      <c r="AL28" s="83"/>
      <c r="AM28" s="83"/>
      <c r="AN28" s="83"/>
      <c r="AO28" s="84"/>
      <c r="AP28" s="2"/>
      <c r="AQ28" s="82" t="s">
        <v>133</v>
      </c>
      <c r="AR28" s="83"/>
      <c r="AS28" s="83"/>
      <c r="AT28" s="83"/>
      <c r="AU28" s="83"/>
      <c r="AV28" s="83"/>
      <c r="AW28" s="84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3.8" thickBot="1" x14ac:dyDescent="0.3">
      <c r="A29" s="2"/>
      <c r="B29" s="2"/>
      <c r="C29" s="85"/>
      <c r="D29" s="86"/>
      <c r="E29" s="86"/>
      <c r="F29" s="86"/>
      <c r="G29" s="86"/>
      <c r="H29" s="86"/>
      <c r="I29" s="87"/>
      <c r="J29" s="2"/>
      <c r="K29" s="91"/>
      <c r="L29" s="92"/>
      <c r="M29" s="92"/>
      <c r="N29" s="92"/>
      <c r="O29" s="92"/>
      <c r="P29" s="92"/>
      <c r="Q29" s="93"/>
      <c r="R29" s="2"/>
      <c r="S29" s="85"/>
      <c r="T29" s="86"/>
      <c r="U29" s="86"/>
      <c r="V29" s="86"/>
      <c r="W29" s="86"/>
      <c r="X29" s="86"/>
      <c r="Y29" s="87"/>
      <c r="Z29" s="2"/>
      <c r="AA29" s="85"/>
      <c r="AB29" s="86"/>
      <c r="AC29" s="86"/>
      <c r="AD29" s="86"/>
      <c r="AE29" s="86"/>
      <c r="AF29" s="86"/>
      <c r="AG29" s="87"/>
      <c r="AH29" s="2"/>
      <c r="AI29" s="85"/>
      <c r="AJ29" s="86"/>
      <c r="AK29" s="86"/>
      <c r="AL29" s="86"/>
      <c r="AM29" s="86"/>
      <c r="AN29" s="86"/>
      <c r="AO29" s="87"/>
      <c r="AP29" s="2"/>
      <c r="AQ29" s="85"/>
      <c r="AR29" s="86"/>
      <c r="AS29" s="86"/>
      <c r="AT29" s="86"/>
      <c r="AU29" s="86"/>
      <c r="AV29" s="86"/>
      <c r="AW29" s="87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25">
      <c r="A31" s="31"/>
      <c r="B31" s="80" t="s">
        <v>187</v>
      </c>
      <c r="C31" s="80"/>
      <c r="D31" s="80"/>
      <c r="E31" s="80"/>
      <c r="F31" s="80"/>
      <c r="G31" s="80"/>
      <c r="H31" s="80"/>
      <c r="I31" s="80"/>
      <c r="J31" s="80"/>
      <c r="K31" s="8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</row>
    <row r="32" spans="1:7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</sheetData>
  <sheetProtection selectLockedCells="1"/>
  <mergeCells count="21">
    <mergeCell ref="H7:T7"/>
    <mergeCell ref="AE21:AH21"/>
    <mergeCell ref="B31:K31"/>
    <mergeCell ref="C28:I29"/>
    <mergeCell ref="AC7:AO7"/>
    <mergeCell ref="AC8:AO8"/>
    <mergeCell ref="AC10:AO10"/>
    <mergeCell ref="AC12:AD12"/>
    <mergeCell ref="AF12:AO12"/>
    <mergeCell ref="H19:T19"/>
    <mergeCell ref="H21:T21"/>
    <mergeCell ref="AQ28:AW29"/>
    <mergeCell ref="K28:Q29"/>
    <mergeCell ref="S28:Y29"/>
    <mergeCell ref="AA28:AG29"/>
    <mergeCell ref="AI28:AO29"/>
    <mergeCell ref="H8:T8"/>
    <mergeCell ref="H12:I12"/>
    <mergeCell ref="K12:T12"/>
    <mergeCell ref="H10:T10"/>
    <mergeCell ref="AE19:AH19"/>
  </mergeCells>
  <hyperlinks>
    <hyperlink ref="AA28:AG29" location="'variable Kosten'!A1" display="variable Kosten"/>
    <hyperlink ref="C28:I29" location="Home!A1" display="Home"/>
    <hyperlink ref="S28:Y29" location="Leistungsdaten!A1" display="Leistungsdaten"/>
    <hyperlink ref="AI28:AO29" location="Fixkosten!A1" display="Fixkosten"/>
    <hyperlink ref="AQ28:AW29" location="Kalkulation!A1" display="Kalkulation"/>
    <hyperlink ref="B31" r:id="rId1" display="www.anmietunternehmer.de "/>
  </hyperlinks>
  <pageMargins left="0.70866141732283472" right="0.70866141732283472" top="0.78740157480314965" bottom="0.78740157480314965" header="0.31496062992125984" footer="0.31496062992125984"/>
  <pageSetup paperSize="9" orientation="landscape" blackAndWhite="1" horizontalDpi="0" verticalDpi="0" r:id="rId2"/>
  <headerFooter>
    <oddHeader>&amp;L&amp;8buscost 2.0</oddHeader>
    <oddFooter>&amp;L&amp;8(c) Peter Bagdahn&amp;R&amp;8www.anmietunternehmer.de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2"/>
  <sheetViews>
    <sheetView showGridLines="0" showRowColHeaders="0" workbookViewId="0">
      <selection activeCell="B31" sqref="B31:K31"/>
    </sheetView>
  </sheetViews>
  <sheetFormatPr baseColWidth="10" defaultColWidth="2.6640625" defaultRowHeight="13.2" x14ac:dyDescent="0.25"/>
  <sheetData>
    <row r="1" spans="1:7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3.8" x14ac:dyDescent="0.25">
      <c r="A2" s="33"/>
      <c r="B2" s="32" t="s">
        <v>0</v>
      </c>
      <c r="C2" s="32"/>
      <c r="D2" s="32"/>
      <c r="E2" s="32"/>
      <c r="F2" s="32"/>
      <c r="G2" s="32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</row>
    <row r="3" spans="1:73" ht="23.4" x14ac:dyDescent="0.4">
      <c r="A3" s="35"/>
      <c r="B3" s="36" t="s">
        <v>3</v>
      </c>
      <c r="C3" s="36"/>
      <c r="D3" s="36"/>
      <c r="E3" s="36"/>
      <c r="F3" s="36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</row>
    <row r="4" spans="1:73" x14ac:dyDescent="0.25">
      <c r="A4" s="1"/>
      <c r="B4" s="9" t="str">
        <f>(Auftragsdaten!H7&amp;" "&amp;Auftragsdaten!H8)</f>
        <v>xxx GmbH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x14ac:dyDescent="0.25">
      <c r="A5" s="1"/>
      <c r="B5" s="27" t="str">
        <f>Auftragsdaten!H19</f>
        <v>Umlauf 766 - 1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x14ac:dyDescent="0.25">
      <c r="A6" s="1"/>
      <c r="B6" s="27" t="str">
        <f>Auftragsdaten!H21</f>
        <v>Solobus 12 m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x14ac:dyDescent="0.25">
      <c r="A7" s="1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x14ac:dyDescent="0.25">
      <c r="A8" s="1"/>
      <c r="B8" s="25"/>
      <c r="C8" s="22"/>
      <c r="D8" s="12"/>
      <c r="E8" s="13"/>
      <c r="F8" s="133" t="s">
        <v>40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5"/>
      <c r="AA8" s="136" t="s">
        <v>42</v>
      </c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7"/>
      <c r="AV8" s="136" t="s">
        <v>45</v>
      </c>
      <c r="AW8" s="133"/>
      <c r="AX8" s="133"/>
      <c r="AY8" s="133"/>
      <c r="AZ8" s="133"/>
      <c r="BA8" s="133"/>
      <c r="BB8" s="133"/>
      <c r="BC8" s="133"/>
      <c r="BD8" s="133"/>
      <c r="BE8" s="137"/>
      <c r="BF8" s="25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x14ac:dyDescent="0.25">
      <c r="A9" s="1"/>
      <c r="B9" s="25"/>
      <c r="C9" s="10"/>
      <c r="D9" s="1"/>
      <c r="E9" s="1"/>
      <c r="F9" s="136" t="s">
        <v>41</v>
      </c>
      <c r="G9" s="133"/>
      <c r="H9" s="133"/>
      <c r="I9" s="133"/>
      <c r="J9" s="133"/>
      <c r="K9" s="133"/>
      <c r="L9" s="133"/>
      <c r="M9" s="133"/>
      <c r="N9" s="137"/>
      <c r="O9" s="136" t="s">
        <v>32</v>
      </c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7"/>
      <c r="AA9" s="10"/>
      <c r="AB9" s="1"/>
      <c r="AC9" s="6"/>
      <c r="AD9" s="130" t="s">
        <v>41</v>
      </c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2"/>
      <c r="AP9" s="130" t="s">
        <v>32</v>
      </c>
      <c r="AQ9" s="131"/>
      <c r="AR9" s="131"/>
      <c r="AS9" s="131"/>
      <c r="AT9" s="131"/>
      <c r="AU9" s="132"/>
      <c r="AV9" s="207" t="s">
        <v>46</v>
      </c>
      <c r="AW9" s="208"/>
      <c r="AX9" s="208"/>
      <c r="AY9" s="207" t="s">
        <v>46</v>
      </c>
      <c r="AZ9" s="208"/>
      <c r="BA9" s="208"/>
      <c r="BB9" s="127" t="s">
        <v>46</v>
      </c>
      <c r="BC9" s="128"/>
      <c r="BD9" s="128"/>
      <c r="BE9" s="129"/>
      <c r="BF9" s="25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x14ac:dyDescent="0.25">
      <c r="A10" s="1"/>
      <c r="B10" s="25"/>
      <c r="C10" s="10"/>
      <c r="D10" s="1"/>
      <c r="E10" s="1"/>
      <c r="F10" s="11"/>
      <c r="G10" s="12"/>
      <c r="H10" s="13"/>
      <c r="I10" s="127" t="s">
        <v>30</v>
      </c>
      <c r="J10" s="128"/>
      <c r="K10" s="129"/>
      <c r="L10" s="11"/>
      <c r="M10" s="12"/>
      <c r="N10" s="13"/>
      <c r="O10" s="127" t="s">
        <v>35</v>
      </c>
      <c r="P10" s="128"/>
      <c r="Q10" s="128"/>
      <c r="R10" s="127" t="s">
        <v>35</v>
      </c>
      <c r="S10" s="128"/>
      <c r="T10" s="128"/>
      <c r="U10" s="127" t="s">
        <v>33</v>
      </c>
      <c r="V10" s="128"/>
      <c r="W10" s="128"/>
      <c r="X10" s="127" t="s">
        <v>38</v>
      </c>
      <c r="Y10" s="128"/>
      <c r="Z10" s="129"/>
      <c r="AA10" s="207" t="s">
        <v>43</v>
      </c>
      <c r="AB10" s="208"/>
      <c r="AC10" s="209"/>
      <c r="AD10" s="11"/>
      <c r="AE10" s="12"/>
      <c r="AF10" s="12"/>
      <c r="AG10" s="13"/>
      <c r="AH10" s="127" t="s">
        <v>30</v>
      </c>
      <c r="AI10" s="128"/>
      <c r="AJ10" s="128"/>
      <c r="AK10" s="129"/>
      <c r="AL10" s="11"/>
      <c r="AM10" s="12"/>
      <c r="AN10" s="12"/>
      <c r="AO10" s="13"/>
      <c r="AP10" s="127" t="s">
        <v>33</v>
      </c>
      <c r="AQ10" s="128"/>
      <c r="AR10" s="128"/>
      <c r="AS10" s="127" t="s">
        <v>38</v>
      </c>
      <c r="AT10" s="128"/>
      <c r="AU10" s="129"/>
      <c r="AV10" s="207" t="s">
        <v>47</v>
      </c>
      <c r="AW10" s="208"/>
      <c r="AX10" s="208"/>
      <c r="AY10" s="207" t="s">
        <v>47</v>
      </c>
      <c r="AZ10" s="208"/>
      <c r="BA10" s="208"/>
      <c r="BB10" s="207" t="s">
        <v>47</v>
      </c>
      <c r="BC10" s="208"/>
      <c r="BD10" s="208"/>
      <c r="BE10" s="209"/>
      <c r="BF10" s="25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x14ac:dyDescent="0.25">
      <c r="A11" s="1"/>
      <c r="B11" s="25"/>
      <c r="C11" s="14"/>
      <c r="D11" s="5"/>
      <c r="E11" s="5"/>
      <c r="F11" s="130" t="s">
        <v>29</v>
      </c>
      <c r="G11" s="131"/>
      <c r="H11" s="132"/>
      <c r="I11" s="130" t="s">
        <v>29</v>
      </c>
      <c r="J11" s="131"/>
      <c r="K11" s="132"/>
      <c r="L11" s="130" t="s">
        <v>31</v>
      </c>
      <c r="M11" s="131"/>
      <c r="N11" s="132"/>
      <c r="O11" s="130" t="s">
        <v>36</v>
      </c>
      <c r="P11" s="131"/>
      <c r="Q11" s="131"/>
      <c r="R11" s="130" t="s">
        <v>37</v>
      </c>
      <c r="S11" s="131"/>
      <c r="T11" s="131"/>
      <c r="U11" s="130" t="s">
        <v>34</v>
      </c>
      <c r="V11" s="131"/>
      <c r="W11" s="131"/>
      <c r="X11" s="130" t="s">
        <v>39</v>
      </c>
      <c r="Y11" s="131"/>
      <c r="Z11" s="132"/>
      <c r="AA11" s="130" t="s">
        <v>44</v>
      </c>
      <c r="AB11" s="131"/>
      <c r="AC11" s="132"/>
      <c r="AD11" s="130" t="s">
        <v>29</v>
      </c>
      <c r="AE11" s="131"/>
      <c r="AF11" s="131"/>
      <c r="AG11" s="132"/>
      <c r="AH11" s="130" t="s">
        <v>29</v>
      </c>
      <c r="AI11" s="131"/>
      <c r="AJ11" s="131"/>
      <c r="AK11" s="132"/>
      <c r="AL11" s="130" t="s">
        <v>31</v>
      </c>
      <c r="AM11" s="131"/>
      <c r="AN11" s="131"/>
      <c r="AO11" s="132"/>
      <c r="AP11" s="207" t="s">
        <v>34</v>
      </c>
      <c r="AQ11" s="208"/>
      <c r="AR11" s="208"/>
      <c r="AS11" s="207" t="s">
        <v>39</v>
      </c>
      <c r="AT11" s="208"/>
      <c r="AU11" s="209"/>
      <c r="AV11" s="207" t="s">
        <v>48</v>
      </c>
      <c r="AW11" s="208"/>
      <c r="AX11" s="208"/>
      <c r="AY11" s="207" t="s">
        <v>49</v>
      </c>
      <c r="AZ11" s="208"/>
      <c r="BA11" s="208"/>
      <c r="BB11" s="130" t="s">
        <v>50</v>
      </c>
      <c r="BC11" s="131"/>
      <c r="BD11" s="131"/>
      <c r="BE11" s="132"/>
      <c r="BF11" s="25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13.8" x14ac:dyDescent="0.25">
      <c r="A12" s="1"/>
      <c r="B12" s="25"/>
      <c r="C12" s="118" t="s">
        <v>27</v>
      </c>
      <c r="D12" s="15" t="s">
        <v>20</v>
      </c>
      <c r="E12" s="12"/>
      <c r="F12" s="121">
        <v>287.45600000000002</v>
      </c>
      <c r="G12" s="122"/>
      <c r="H12" s="123"/>
      <c r="I12" s="121">
        <v>12</v>
      </c>
      <c r="J12" s="122"/>
      <c r="K12" s="123"/>
      <c r="L12" s="109">
        <f>SUM(F12:K12)</f>
        <v>299.45600000000002</v>
      </c>
      <c r="M12" s="110"/>
      <c r="N12" s="111"/>
      <c r="O12" s="138">
        <v>0.26041666666666669</v>
      </c>
      <c r="P12" s="139"/>
      <c r="Q12" s="140"/>
      <c r="R12" s="138">
        <v>0.75694444444444453</v>
      </c>
      <c r="S12" s="139"/>
      <c r="T12" s="140"/>
      <c r="U12" s="141">
        <f>ROUND((R12-O12)*24,1)</f>
        <v>11.9</v>
      </c>
      <c r="V12" s="142"/>
      <c r="W12" s="143"/>
      <c r="X12" s="174">
        <v>7.75</v>
      </c>
      <c r="Y12" s="175"/>
      <c r="Z12" s="176"/>
      <c r="AA12" s="188">
        <v>37</v>
      </c>
      <c r="AB12" s="189"/>
      <c r="AC12" s="190"/>
      <c r="AD12" s="109">
        <f>F12*AA12</f>
        <v>10635.872000000001</v>
      </c>
      <c r="AE12" s="191"/>
      <c r="AF12" s="191"/>
      <c r="AG12" s="202"/>
      <c r="AH12" s="109">
        <f>I12*AA12</f>
        <v>444</v>
      </c>
      <c r="AI12" s="191"/>
      <c r="AJ12" s="191"/>
      <c r="AK12" s="202"/>
      <c r="AL12" s="109">
        <f t="shared" ref="AL12:AL23" si="0">SUM(AD12:AK12)</f>
        <v>11079.872000000001</v>
      </c>
      <c r="AM12" s="191"/>
      <c r="AN12" s="191"/>
      <c r="AO12" s="191"/>
      <c r="AP12" s="141">
        <f>U12*AA12</f>
        <v>440.3</v>
      </c>
      <c r="AQ12" s="142"/>
      <c r="AR12" s="143"/>
      <c r="AS12" s="141">
        <f>X12*AA12</f>
        <v>286.75</v>
      </c>
      <c r="AT12" s="142"/>
      <c r="AU12" s="143"/>
      <c r="AV12" s="174">
        <v>1.8</v>
      </c>
      <c r="AW12" s="175"/>
      <c r="AX12" s="176"/>
      <c r="AY12" s="174"/>
      <c r="AZ12" s="175"/>
      <c r="BA12" s="176"/>
      <c r="BB12" s="141">
        <f>ROUND(AD12*AV12+AA12*AY12,2)</f>
        <v>19144.57</v>
      </c>
      <c r="BC12" s="217"/>
      <c r="BD12" s="217"/>
      <c r="BE12" s="218"/>
      <c r="BF12" s="25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13.8" x14ac:dyDescent="0.25">
      <c r="A13" s="1"/>
      <c r="B13" s="25"/>
      <c r="C13" s="119"/>
      <c r="D13" s="20" t="s">
        <v>21</v>
      </c>
      <c r="E13" s="21"/>
      <c r="F13" s="97">
        <v>287.45600000000002</v>
      </c>
      <c r="G13" s="98"/>
      <c r="H13" s="99"/>
      <c r="I13" s="97">
        <v>12</v>
      </c>
      <c r="J13" s="98"/>
      <c r="K13" s="99"/>
      <c r="L13" s="112">
        <f t="shared" ref="L13:L23" si="1">SUM(F13:K13)</f>
        <v>299.45600000000002</v>
      </c>
      <c r="M13" s="113"/>
      <c r="N13" s="114"/>
      <c r="O13" s="144">
        <v>0.26041666666666702</v>
      </c>
      <c r="P13" s="145"/>
      <c r="Q13" s="146"/>
      <c r="R13" s="144">
        <v>0.75694444444444497</v>
      </c>
      <c r="S13" s="145"/>
      <c r="T13" s="146"/>
      <c r="U13" s="156">
        <f t="shared" ref="U13:U23" si="2">ROUND((R13-O13)*24,1)</f>
        <v>11.9</v>
      </c>
      <c r="V13" s="157"/>
      <c r="W13" s="158"/>
      <c r="X13" s="177">
        <v>7.75</v>
      </c>
      <c r="Y13" s="178"/>
      <c r="Z13" s="179"/>
      <c r="AA13" s="182">
        <v>37</v>
      </c>
      <c r="AB13" s="183"/>
      <c r="AC13" s="184"/>
      <c r="AD13" s="112">
        <f>F13*AA13</f>
        <v>10635.872000000001</v>
      </c>
      <c r="AE13" s="192"/>
      <c r="AF13" s="192"/>
      <c r="AG13" s="193"/>
      <c r="AH13" s="112">
        <f t="shared" ref="AH13:AH23" si="3">I13*AA13</f>
        <v>444</v>
      </c>
      <c r="AI13" s="192"/>
      <c r="AJ13" s="192"/>
      <c r="AK13" s="193"/>
      <c r="AL13" s="112">
        <f t="shared" si="0"/>
        <v>11079.872000000001</v>
      </c>
      <c r="AM13" s="192"/>
      <c r="AN13" s="192"/>
      <c r="AO13" s="192"/>
      <c r="AP13" s="156">
        <f t="shared" ref="AP13:AP23" si="4">U13*AA13</f>
        <v>440.3</v>
      </c>
      <c r="AQ13" s="157"/>
      <c r="AR13" s="158"/>
      <c r="AS13" s="156">
        <f t="shared" ref="AS13:AS23" si="5">X13*AA13</f>
        <v>286.75</v>
      </c>
      <c r="AT13" s="157"/>
      <c r="AU13" s="158"/>
      <c r="AV13" s="177">
        <v>1.8</v>
      </c>
      <c r="AW13" s="178"/>
      <c r="AX13" s="179"/>
      <c r="AY13" s="177"/>
      <c r="AZ13" s="178"/>
      <c r="BA13" s="179"/>
      <c r="BB13" s="156">
        <f t="shared" ref="BB13:BB23" si="6">ROUND(AD13*AV13+AA13*AY13,2)</f>
        <v>19144.57</v>
      </c>
      <c r="BC13" s="211"/>
      <c r="BD13" s="211"/>
      <c r="BE13" s="212"/>
      <c r="BF13" s="25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13.8" x14ac:dyDescent="0.25">
      <c r="A14" s="1"/>
      <c r="B14" s="25"/>
      <c r="C14" s="119"/>
      <c r="D14" s="20" t="s">
        <v>22</v>
      </c>
      <c r="E14" s="21"/>
      <c r="F14" s="97">
        <v>287.45600000000002</v>
      </c>
      <c r="G14" s="98"/>
      <c r="H14" s="99"/>
      <c r="I14" s="97">
        <v>12</v>
      </c>
      <c r="J14" s="98"/>
      <c r="K14" s="99"/>
      <c r="L14" s="112">
        <f t="shared" si="1"/>
        <v>299.45600000000002</v>
      </c>
      <c r="M14" s="113"/>
      <c r="N14" s="114"/>
      <c r="O14" s="144">
        <v>0.29166666666666669</v>
      </c>
      <c r="P14" s="145"/>
      <c r="Q14" s="146"/>
      <c r="R14" s="144">
        <v>0.75694444444444497</v>
      </c>
      <c r="S14" s="145"/>
      <c r="T14" s="146"/>
      <c r="U14" s="156">
        <f t="shared" si="2"/>
        <v>11.2</v>
      </c>
      <c r="V14" s="157"/>
      <c r="W14" s="158"/>
      <c r="X14" s="177">
        <v>7.75</v>
      </c>
      <c r="Y14" s="178"/>
      <c r="Z14" s="179"/>
      <c r="AA14" s="182">
        <v>37</v>
      </c>
      <c r="AB14" s="183"/>
      <c r="AC14" s="184"/>
      <c r="AD14" s="112">
        <f t="shared" ref="AD14:AD22" si="7">F14*AA14</f>
        <v>10635.872000000001</v>
      </c>
      <c r="AE14" s="192"/>
      <c r="AF14" s="192"/>
      <c r="AG14" s="193"/>
      <c r="AH14" s="112">
        <f t="shared" si="3"/>
        <v>444</v>
      </c>
      <c r="AI14" s="192"/>
      <c r="AJ14" s="192"/>
      <c r="AK14" s="193"/>
      <c r="AL14" s="112">
        <f t="shared" si="0"/>
        <v>11079.872000000001</v>
      </c>
      <c r="AM14" s="192"/>
      <c r="AN14" s="192"/>
      <c r="AO14" s="192"/>
      <c r="AP14" s="156">
        <f t="shared" si="4"/>
        <v>414.4</v>
      </c>
      <c r="AQ14" s="157"/>
      <c r="AR14" s="158"/>
      <c r="AS14" s="156">
        <f t="shared" si="5"/>
        <v>286.75</v>
      </c>
      <c r="AT14" s="157"/>
      <c r="AU14" s="158"/>
      <c r="AV14" s="177">
        <v>1.8</v>
      </c>
      <c r="AW14" s="178"/>
      <c r="AX14" s="179"/>
      <c r="AY14" s="177"/>
      <c r="AZ14" s="178"/>
      <c r="BA14" s="179"/>
      <c r="BB14" s="156">
        <f t="shared" si="6"/>
        <v>19144.57</v>
      </c>
      <c r="BC14" s="211"/>
      <c r="BD14" s="211"/>
      <c r="BE14" s="212"/>
      <c r="BF14" s="25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13.8" x14ac:dyDescent="0.25">
      <c r="A15" s="1"/>
      <c r="B15" s="25"/>
      <c r="C15" s="119"/>
      <c r="D15" s="20" t="s">
        <v>23</v>
      </c>
      <c r="E15" s="21"/>
      <c r="F15" s="97">
        <v>287.45600000000002</v>
      </c>
      <c r="G15" s="98"/>
      <c r="H15" s="99"/>
      <c r="I15" s="97">
        <v>12</v>
      </c>
      <c r="J15" s="98"/>
      <c r="K15" s="99"/>
      <c r="L15" s="112">
        <f t="shared" si="1"/>
        <v>299.45600000000002</v>
      </c>
      <c r="M15" s="113"/>
      <c r="N15" s="114"/>
      <c r="O15" s="144">
        <v>0.26041666666666702</v>
      </c>
      <c r="P15" s="145"/>
      <c r="Q15" s="146"/>
      <c r="R15" s="144">
        <v>0.75694444444444497</v>
      </c>
      <c r="S15" s="145"/>
      <c r="T15" s="146"/>
      <c r="U15" s="156">
        <f t="shared" si="2"/>
        <v>11.9</v>
      </c>
      <c r="V15" s="157"/>
      <c r="W15" s="158"/>
      <c r="X15" s="177">
        <v>7.75</v>
      </c>
      <c r="Y15" s="178"/>
      <c r="Z15" s="179"/>
      <c r="AA15" s="182">
        <v>37</v>
      </c>
      <c r="AB15" s="183"/>
      <c r="AC15" s="184"/>
      <c r="AD15" s="112">
        <f t="shared" si="7"/>
        <v>10635.872000000001</v>
      </c>
      <c r="AE15" s="192"/>
      <c r="AF15" s="192"/>
      <c r="AG15" s="193"/>
      <c r="AH15" s="112">
        <f t="shared" si="3"/>
        <v>444</v>
      </c>
      <c r="AI15" s="192"/>
      <c r="AJ15" s="192"/>
      <c r="AK15" s="193"/>
      <c r="AL15" s="112">
        <f t="shared" si="0"/>
        <v>11079.872000000001</v>
      </c>
      <c r="AM15" s="192"/>
      <c r="AN15" s="192"/>
      <c r="AO15" s="192"/>
      <c r="AP15" s="156">
        <f t="shared" si="4"/>
        <v>440.3</v>
      </c>
      <c r="AQ15" s="157"/>
      <c r="AR15" s="158"/>
      <c r="AS15" s="156">
        <f t="shared" si="5"/>
        <v>286.75</v>
      </c>
      <c r="AT15" s="157"/>
      <c r="AU15" s="158"/>
      <c r="AV15" s="177">
        <v>1.8</v>
      </c>
      <c r="AW15" s="178"/>
      <c r="AX15" s="179"/>
      <c r="AY15" s="177"/>
      <c r="AZ15" s="178"/>
      <c r="BA15" s="179"/>
      <c r="BB15" s="156">
        <f t="shared" si="6"/>
        <v>19144.57</v>
      </c>
      <c r="BC15" s="211"/>
      <c r="BD15" s="211"/>
      <c r="BE15" s="212"/>
      <c r="BF15" s="25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13.8" x14ac:dyDescent="0.25">
      <c r="A16" s="1"/>
      <c r="B16" s="25"/>
      <c r="C16" s="120"/>
      <c r="D16" s="16" t="s">
        <v>24</v>
      </c>
      <c r="E16" s="5"/>
      <c r="F16" s="100">
        <v>287.45600000000002</v>
      </c>
      <c r="G16" s="101"/>
      <c r="H16" s="102"/>
      <c r="I16" s="100">
        <v>12</v>
      </c>
      <c r="J16" s="101"/>
      <c r="K16" s="102"/>
      <c r="L16" s="115">
        <f t="shared" si="1"/>
        <v>299.45600000000002</v>
      </c>
      <c r="M16" s="116"/>
      <c r="N16" s="117"/>
      <c r="O16" s="147">
        <v>0.26041666666666702</v>
      </c>
      <c r="P16" s="148"/>
      <c r="Q16" s="149"/>
      <c r="R16" s="147">
        <v>0.75694444444444497</v>
      </c>
      <c r="S16" s="148"/>
      <c r="T16" s="149"/>
      <c r="U16" s="159">
        <f t="shared" si="2"/>
        <v>11.9</v>
      </c>
      <c r="V16" s="160"/>
      <c r="W16" s="161"/>
      <c r="X16" s="162">
        <v>7.75</v>
      </c>
      <c r="Y16" s="163"/>
      <c r="Z16" s="164"/>
      <c r="AA16" s="185">
        <v>37</v>
      </c>
      <c r="AB16" s="186"/>
      <c r="AC16" s="187"/>
      <c r="AD16" s="115">
        <f t="shared" si="7"/>
        <v>10635.872000000001</v>
      </c>
      <c r="AE16" s="200"/>
      <c r="AF16" s="200"/>
      <c r="AG16" s="201"/>
      <c r="AH16" s="115">
        <f t="shared" si="3"/>
        <v>444</v>
      </c>
      <c r="AI16" s="200"/>
      <c r="AJ16" s="200"/>
      <c r="AK16" s="201"/>
      <c r="AL16" s="115">
        <f t="shared" si="0"/>
        <v>11079.872000000001</v>
      </c>
      <c r="AM16" s="200"/>
      <c r="AN16" s="200"/>
      <c r="AO16" s="200"/>
      <c r="AP16" s="159">
        <f t="shared" si="4"/>
        <v>440.3</v>
      </c>
      <c r="AQ16" s="160"/>
      <c r="AR16" s="161"/>
      <c r="AS16" s="159">
        <f t="shared" si="5"/>
        <v>286.75</v>
      </c>
      <c r="AT16" s="160"/>
      <c r="AU16" s="161"/>
      <c r="AV16" s="162">
        <v>1.8</v>
      </c>
      <c r="AW16" s="163"/>
      <c r="AX16" s="164"/>
      <c r="AY16" s="162"/>
      <c r="AZ16" s="163"/>
      <c r="BA16" s="164"/>
      <c r="BB16" s="159">
        <f t="shared" si="6"/>
        <v>19144.57</v>
      </c>
      <c r="BC16" s="213"/>
      <c r="BD16" s="213"/>
      <c r="BE16" s="214"/>
      <c r="BF16" s="25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13.8" x14ac:dyDescent="0.25">
      <c r="A17" s="1"/>
      <c r="B17" s="25"/>
      <c r="C17" s="118" t="s">
        <v>28</v>
      </c>
      <c r="D17" s="15" t="s">
        <v>20</v>
      </c>
      <c r="E17" s="12"/>
      <c r="F17" s="121"/>
      <c r="G17" s="122"/>
      <c r="H17" s="123"/>
      <c r="I17" s="121"/>
      <c r="J17" s="122"/>
      <c r="K17" s="123"/>
      <c r="L17" s="109">
        <f t="shared" si="1"/>
        <v>0</v>
      </c>
      <c r="M17" s="110"/>
      <c r="N17" s="111"/>
      <c r="O17" s="138"/>
      <c r="P17" s="139"/>
      <c r="Q17" s="140"/>
      <c r="R17" s="138"/>
      <c r="S17" s="139"/>
      <c r="T17" s="140"/>
      <c r="U17" s="141">
        <f t="shared" si="2"/>
        <v>0</v>
      </c>
      <c r="V17" s="142"/>
      <c r="W17" s="143"/>
      <c r="X17" s="174"/>
      <c r="Y17" s="175"/>
      <c r="Z17" s="176"/>
      <c r="AA17" s="188">
        <v>13</v>
      </c>
      <c r="AB17" s="189"/>
      <c r="AC17" s="190"/>
      <c r="AD17" s="109">
        <f t="shared" si="7"/>
        <v>0</v>
      </c>
      <c r="AE17" s="191"/>
      <c r="AF17" s="191"/>
      <c r="AG17" s="202"/>
      <c r="AH17" s="109">
        <f t="shared" si="3"/>
        <v>0</v>
      </c>
      <c r="AI17" s="191"/>
      <c r="AJ17" s="191"/>
      <c r="AK17" s="202"/>
      <c r="AL17" s="109">
        <f t="shared" si="0"/>
        <v>0</v>
      </c>
      <c r="AM17" s="191"/>
      <c r="AN17" s="191"/>
      <c r="AO17" s="191"/>
      <c r="AP17" s="141">
        <f t="shared" si="4"/>
        <v>0</v>
      </c>
      <c r="AQ17" s="142"/>
      <c r="AR17" s="143"/>
      <c r="AS17" s="141">
        <f t="shared" si="5"/>
        <v>0</v>
      </c>
      <c r="AT17" s="142"/>
      <c r="AU17" s="143"/>
      <c r="AV17" s="174"/>
      <c r="AW17" s="175"/>
      <c r="AX17" s="176"/>
      <c r="AY17" s="174"/>
      <c r="AZ17" s="175"/>
      <c r="BA17" s="176"/>
      <c r="BB17" s="141">
        <f t="shared" si="6"/>
        <v>0</v>
      </c>
      <c r="BC17" s="217"/>
      <c r="BD17" s="217"/>
      <c r="BE17" s="218"/>
      <c r="BF17" s="25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13.8" x14ac:dyDescent="0.25">
      <c r="A18" s="1"/>
      <c r="B18" s="25"/>
      <c r="C18" s="119"/>
      <c r="D18" s="20" t="s">
        <v>21</v>
      </c>
      <c r="E18" s="21"/>
      <c r="F18" s="97"/>
      <c r="G18" s="98"/>
      <c r="H18" s="99"/>
      <c r="I18" s="97"/>
      <c r="J18" s="98"/>
      <c r="K18" s="99"/>
      <c r="L18" s="112">
        <f t="shared" si="1"/>
        <v>0</v>
      </c>
      <c r="M18" s="113"/>
      <c r="N18" s="114"/>
      <c r="O18" s="144"/>
      <c r="P18" s="145"/>
      <c r="Q18" s="146"/>
      <c r="R18" s="144"/>
      <c r="S18" s="145"/>
      <c r="T18" s="146"/>
      <c r="U18" s="156">
        <f t="shared" si="2"/>
        <v>0</v>
      </c>
      <c r="V18" s="157"/>
      <c r="W18" s="158"/>
      <c r="X18" s="177"/>
      <c r="Y18" s="178"/>
      <c r="Z18" s="179"/>
      <c r="AA18" s="182">
        <v>13</v>
      </c>
      <c r="AB18" s="183"/>
      <c r="AC18" s="184"/>
      <c r="AD18" s="112">
        <f t="shared" si="7"/>
        <v>0</v>
      </c>
      <c r="AE18" s="192"/>
      <c r="AF18" s="192"/>
      <c r="AG18" s="193"/>
      <c r="AH18" s="112">
        <f t="shared" si="3"/>
        <v>0</v>
      </c>
      <c r="AI18" s="192"/>
      <c r="AJ18" s="192"/>
      <c r="AK18" s="193"/>
      <c r="AL18" s="112">
        <f t="shared" si="0"/>
        <v>0</v>
      </c>
      <c r="AM18" s="192"/>
      <c r="AN18" s="192"/>
      <c r="AO18" s="192"/>
      <c r="AP18" s="156">
        <f t="shared" si="4"/>
        <v>0</v>
      </c>
      <c r="AQ18" s="157"/>
      <c r="AR18" s="158"/>
      <c r="AS18" s="156">
        <f t="shared" si="5"/>
        <v>0</v>
      </c>
      <c r="AT18" s="157"/>
      <c r="AU18" s="158"/>
      <c r="AV18" s="177"/>
      <c r="AW18" s="178"/>
      <c r="AX18" s="179"/>
      <c r="AY18" s="177"/>
      <c r="AZ18" s="178"/>
      <c r="BA18" s="179"/>
      <c r="BB18" s="156">
        <f t="shared" si="6"/>
        <v>0</v>
      </c>
      <c r="BC18" s="211"/>
      <c r="BD18" s="211"/>
      <c r="BE18" s="212"/>
      <c r="BF18" s="25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13.8" x14ac:dyDescent="0.25">
      <c r="A19" s="1"/>
      <c r="B19" s="25"/>
      <c r="C19" s="119"/>
      <c r="D19" s="20" t="s">
        <v>22</v>
      </c>
      <c r="E19" s="21"/>
      <c r="F19" s="97"/>
      <c r="G19" s="98"/>
      <c r="H19" s="99"/>
      <c r="I19" s="97"/>
      <c r="J19" s="98"/>
      <c r="K19" s="99"/>
      <c r="L19" s="112">
        <f t="shared" si="1"/>
        <v>0</v>
      </c>
      <c r="M19" s="113"/>
      <c r="N19" s="114"/>
      <c r="O19" s="144"/>
      <c r="P19" s="145"/>
      <c r="Q19" s="146"/>
      <c r="R19" s="144"/>
      <c r="S19" s="145"/>
      <c r="T19" s="146"/>
      <c r="U19" s="156">
        <f t="shared" si="2"/>
        <v>0</v>
      </c>
      <c r="V19" s="157"/>
      <c r="W19" s="158"/>
      <c r="X19" s="177"/>
      <c r="Y19" s="178"/>
      <c r="Z19" s="179"/>
      <c r="AA19" s="182">
        <v>13</v>
      </c>
      <c r="AB19" s="183"/>
      <c r="AC19" s="184"/>
      <c r="AD19" s="112">
        <f t="shared" si="7"/>
        <v>0</v>
      </c>
      <c r="AE19" s="192"/>
      <c r="AF19" s="192"/>
      <c r="AG19" s="193"/>
      <c r="AH19" s="112">
        <f t="shared" si="3"/>
        <v>0</v>
      </c>
      <c r="AI19" s="192"/>
      <c r="AJ19" s="192"/>
      <c r="AK19" s="193"/>
      <c r="AL19" s="112">
        <f t="shared" si="0"/>
        <v>0</v>
      </c>
      <c r="AM19" s="192"/>
      <c r="AN19" s="192"/>
      <c r="AO19" s="192"/>
      <c r="AP19" s="156">
        <f t="shared" si="4"/>
        <v>0</v>
      </c>
      <c r="AQ19" s="157"/>
      <c r="AR19" s="158"/>
      <c r="AS19" s="156">
        <f t="shared" si="5"/>
        <v>0</v>
      </c>
      <c r="AT19" s="157"/>
      <c r="AU19" s="158"/>
      <c r="AV19" s="177"/>
      <c r="AW19" s="178"/>
      <c r="AX19" s="179"/>
      <c r="AY19" s="177"/>
      <c r="AZ19" s="178"/>
      <c r="BA19" s="179"/>
      <c r="BB19" s="156">
        <f t="shared" si="6"/>
        <v>0</v>
      </c>
      <c r="BC19" s="211"/>
      <c r="BD19" s="211"/>
      <c r="BE19" s="212"/>
      <c r="BF19" s="25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3.8" x14ac:dyDescent="0.25">
      <c r="A20" s="1"/>
      <c r="B20" s="25"/>
      <c r="C20" s="119"/>
      <c r="D20" s="20" t="s">
        <v>23</v>
      </c>
      <c r="E20" s="21"/>
      <c r="F20" s="97"/>
      <c r="G20" s="98"/>
      <c r="H20" s="99"/>
      <c r="I20" s="97"/>
      <c r="J20" s="98"/>
      <c r="K20" s="99"/>
      <c r="L20" s="112">
        <f t="shared" si="1"/>
        <v>0</v>
      </c>
      <c r="M20" s="113"/>
      <c r="N20" s="114"/>
      <c r="O20" s="144"/>
      <c r="P20" s="145"/>
      <c r="Q20" s="146"/>
      <c r="R20" s="144"/>
      <c r="S20" s="145"/>
      <c r="T20" s="146"/>
      <c r="U20" s="156">
        <f t="shared" si="2"/>
        <v>0</v>
      </c>
      <c r="V20" s="157"/>
      <c r="W20" s="158"/>
      <c r="X20" s="177"/>
      <c r="Y20" s="178"/>
      <c r="Z20" s="179"/>
      <c r="AA20" s="182">
        <v>13</v>
      </c>
      <c r="AB20" s="183"/>
      <c r="AC20" s="184"/>
      <c r="AD20" s="112">
        <f t="shared" si="7"/>
        <v>0</v>
      </c>
      <c r="AE20" s="192"/>
      <c r="AF20" s="192"/>
      <c r="AG20" s="193"/>
      <c r="AH20" s="112">
        <f t="shared" si="3"/>
        <v>0</v>
      </c>
      <c r="AI20" s="192"/>
      <c r="AJ20" s="192"/>
      <c r="AK20" s="193"/>
      <c r="AL20" s="112">
        <f t="shared" si="0"/>
        <v>0</v>
      </c>
      <c r="AM20" s="192"/>
      <c r="AN20" s="192"/>
      <c r="AO20" s="192"/>
      <c r="AP20" s="156">
        <f t="shared" si="4"/>
        <v>0</v>
      </c>
      <c r="AQ20" s="157"/>
      <c r="AR20" s="158"/>
      <c r="AS20" s="156">
        <f t="shared" si="5"/>
        <v>0</v>
      </c>
      <c r="AT20" s="157"/>
      <c r="AU20" s="158"/>
      <c r="AV20" s="177"/>
      <c r="AW20" s="178"/>
      <c r="AX20" s="179"/>
      <c r="AY20" s="177"/>
      <c r="AZ20" s="178"/>
      <c r="BA20" s="179"/>
      <c r="BB20" s="156">
        <f t="shared" si="6"/>
        <v>0</v>
      </c>
      <c r="BC20" s="211"/>
      <c r="BD20" s="211"/>
      <c r="BE20" s="212"/>
      <c r="BF20" s="25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3.8" x14ac:dyDescent="0.25">
      <c r="A21" s="1"/>
      <c r="B21" s="25"/>
      <c r="C21" s="120"/>
      <c r="D21" s="16" t="s">
        <v>24</v>
      </c>
      <c r="E21" s="5"/>
      <c r="F21" s="100"/>
      <c r="G21" s="101"/>
      <c r="H21" s="102"/>
      <c r="I21" s="100"/>
      <c r="J21" s="101"/>
      <c r="K21" s="102"/>
      <c r="L21" s="115">
        <f t="shared" si="1"/>
        <v>0</v>
      </c>
      <c r="M21" s="116"/>
      <c r="N21" s="117"/>
      <c r="O21" s="147"/>
      <c r="P21" s="148"/>
      <c r="Q21" s="149"/>
      <c r="R21" s="147"/>
      <c r="S21" s="148"/>
      <c r="T21" s="149"/>
      <c r="U21" s="159">
        <f t="shared" si="2"/>
        <v>0</v>
      </c>
      <c r="V21" s="160"/>
      <c r="W21" s="161"/>
      <c r="X21" s="162"/>
      <c r="Y21" s="163"/>
      <c r="Z21" s="164"/>
      <c r="AA21" s="185">
        <v>13</v>
      </c>
      <c r="AB21" s="186"/>
      <c r="AC21" s="187"/>
      <c r="AD21" s="115">
        <f t="shared" si="7"/>
        <v>0</v>
      </c>
      <c r="AE21" s="200"/>
      <c r="AF21" s="200"/>
      <c r="AG21" s="201"/>
      <c r="AH21" s="115">
        <f t="shared" si="3"/>
        <v>0</v>
      </c>
      <c r="AI21" s="200"/>
      <c r="AJ21" s="200"/>
      <c r="AK21" s="201"/>
      <c r="AL21" s="115">
        <f t="shared" si="0"/>
        <v>0</v>
      </c>
      <c r="AM21" s="200"/>
      <c r="AN21" s="200"/>
      <c r="AO21" s="200"/>
      <c r="AP21" s="159">
        <f t="shared" si="4"/>
        <v>0</v>
      </c>
      <c r="AQ21" s="160"/>
      <c r="AR21" s="161"/>
      <c r="AS21" s="159">
        <f t="shared" si="5"/>
        <v>0</v>
      </c>
      <c r="AT21" s="160"/>
      <c r="AU21" s="161"/>
      <c r="AV21" s="162"/>
      <c r="AW21" s="163"/>
      <c r="AX21" s="164"/>
      <c r="AY21" s="162"/>
      <c r="AZ21" s="163"/>
      <c r="BA21" s="164"/>
      <c r="BB21" s="159">
        <f t="shared" si="6"/>
        <v>0</v>
      </c>
      <c r="BC21" s="213"/>
      <c r="BD21" s="213"/>
      <c r="BE21" s="214"/>
      <c r="BF21" s="25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3.8" x14ac:dyDescent="0.25">
      <c r="A22" s="1"/>
      <c r="B22" s="25"/>
      <c r="C22" s="17"/>
      <c r="D22" s="18" t="s">
        <v>25</v>
      </c>
      <c r="E22" s="19"/>
      <c r="F22" s="124"/>
      <c r="G22" s="125"/>
      <c r="H22" s="126"/>
      <c r="I22" s="124"/>
      <c r="J22" s="125"/>
      <c r="K22" s="126"/>
      <c r="L22" s="106">
        <f t="shared" si="1"/>
        <v>0</v>
      </c>
      <c r="M22" s="107"/>
      <c r="N22" s="108"/>
      <c r="O22" s="150"/>
      <c r="P22" s="151"/>
      <c r="Q22" s="152"/>
      <c r="R22" s="150"/>
      <c r="S22" s="151"/>
      <c r="T22" s="152"/>
      <c r="U22" s="171">
        <f t="shared" si="2"/>
        <v>0</v>
      </c>
      <c r="V22" s="172"/>
      <c r="W22" s="173"/>
      <c r="X22" s="165"/>
      <c r="Y22" s="166"/>
      <c r="Z22" s="167"/>
      <c r="AA22" s="194">
        <v>52</v>
      </c>
      <c r="AB22" s="195"/>
      <c r="AC22" s="196"/>
      <c r="AD22" s="106">
        <f t="shared" si="7"/>
        <v>0</v>
      </c>
      <c r="AE22" s="203"/>
      <c r="AF22" s="203"/>
      <c r="AG22" s="204"/>
      <c r="AH22" s="106">
        <f t="shared" si="3"/>
        <v>0</v>
      </c>
      <c r="AI22" s="203"/>
      <c r="AJ22" s="203"/>
      <c r="AK22" s="204"/>
      <c r="AL22" s="106">
        <f t="shared" si="0"/>
        <v>0</v>
      </c>
      <c r="AM22" s="203"/>
      <c r="AN22" s="203"/>
      <c r="AO22" s="203"/>
      <c r="AP22" s="171">
        <f t="shared" si="4"/>
        <v>0</v>
      </c>
      <c r="AQ22" s="172"/>
      <c r="AR22" s="173"/>
      <c r="AS22" s="171">
        <f t="shared" si="5"/>
        <v>0</v>
      </c>
      <c r="AT22" s="172"/>
      <c r="AU22" s="173"/>
      <c r="AV22" s="165"/>
      <c r="AW22" s="166"/>
      <c r="AX22" s="167"/>
      <c r="AY22" s="165"/>
      <c r="AZ22" s="166"/>
      <c r="BA22" s="167"/>
      <c r="BB22" s="171">
        <f t="shared" si="6"/>
        <v>0</v>
      </c>
      <c r="BC22" s="215"/>
      <c r="BD22" s="215"/>
      <c r="BE22" s="216"/>
      <c r="BF22" s="25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3.8" x14ac:dyDescent="0.25">
      <c r="A23" s="1"/>
      <c r="B23" s="25"/>
      <c r="C23" s="17"/>
      <c r="D23" s="18" t="s">
        <v>26</v>
      </c>
      <c r="E23" s="19"/>
      <c r="F23" s="103"/>
      <c r="G23" s="104"/>
      <c r="H23" s="105"/>
      <c r="I23" s="103"/>
      <c r="J23" s="104"/>
      <c r="K23" s="105"/>
      <c r="L23" s="106">
        <f t="shared" si="1"/>
        <v>0</v>
      </c>
      <c r="M23" s="107"/>
      <c r="N23" s="108"/>
      <c r="O23" s="153"/>
      <c r="P23" s="154"/>
      <c r="Q23" s="155"/>
      <c r="R23" s="153"/>
      <c r="S23" s="154"/>
      <c r="T23" s="155"/>
      <c r="U23" s="171">
        <f t="shared" si="2"/>
        <v>0</v>
      </c>
      <c r="V23" s="172"/>
      <c r="W23" s="173"/>
      <c r="X23" s="168"/>
      <c r="Y23" s="169"/>
      <c r="Z23" s="170"/>
      <c r="AA23" s="197">
        <v>63</v>
      </c>
      <c r="AB23" s="198"/>
      <c r="AC23" s="199"/>
      <c r="AD23" s="106">
        <f>F23*AA23</f>
        <v>0</v>
      </c>
      <c r="AE23" s="203"/>
      <c r="AF23" s="203"/>
      <c r="AG23" s="204"/>
      <c r="AH23" s="106">
        <f t="shared" si="3"/>
        <v>0</v>
      </c>
      <c r="AI23" s="203"/>
      <c r="AJ23" s="203"/>
      <c r="AK23" s="204"/>
      <c r="AL23" s="106">
        <f t="shared" si="0"/>
        <v>0</v>
      </c>
      <c r="AM23" s="203"/>
      <c r="AN23" s="203"/>
      <c r="AO23" s="203"/>
      <c r="AP23" s="171">
        <f t="shared" si="4"/>
        <v>0</v>
      </c>
      <c r="AQ23" s="172"/>
      <c r="AR23" s="173"/>
      <c r="AS23" s="171">
        <f t="shared" si="5"/>
        <v>0</v>
      </c>
      <c r="AT23" s="172"/>
      <c r="AU23" s="173"/>
      <c r="AV23" s="168"/>
      <c r="AW23" s="169"/>
      <c r="AX23" s="170"/>
      <c r="AY23" s="168"/>
      <c r="AZ23" s="169"/>
      <c r="BA23" s="170"/>
      <c r="BB23" s="171">
        <f t="shared" si="6"/>
        <v>0</v>
      </c>
      <c r="BC23" s="215"/>
      <c r="BD23" s="215"/>
      <c r="BE23" s="216"/>
      <c r="BF23" s="25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3.8" x14ac:dyDescent="0.2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180">
        <f>SUM(AA12:AC23)</f>
        <v>365</v>
      </c>
      <c r="AB24" s="181"/>
      <c r="AC24" s="181"/>
      <c r="AD24" s="205">
        <f>SUM(AD12:AG23)</f>
        <v>53179.360000000008</v>
      </c>
      <c r="AE24" s="206"/>
      <c r="AF24" s="206"/>
      <c r="AG24" s="206"/>
      <c r="AH24" s="205">
        <f>SUM(AH12:AK23)</f>
        <v>2220</v>
      </c>
      <c r="AI24" s="206"/>
      <c r="AJ24" s="206"/>
      <c r="AK24" s="206"/>
      <c r="AL24" s="205">
        <f>SUM(AL12:AO23)</f>
        <v>55399.360000000008</v>
      </c>
      <c r="AM24" s="206"/>
      <c r="AN24" s="206"/>
      <c r="AO24" s="206"/>
      <c r="AP24" s="210">
        <f>SUM(AP12:AR23)</f>
        <v>2175.6</v>
      </c>
      <c r="AQ24" s="210"/>
      <c r="AR24" s="210"/>
      <c r="AS24" s="210">
        <f>SUM(AS12:AU23)</f>
        <v>1433.75</v>
      </c>
      <c r="AT24" s="210"/>
      <c r="AU24" s="210"/>
      <c r="AV24" s="25"/>
      <c r="AW24" s="25"/>
      <c r="AX24" s="25"/>
      <c r="AY24" s="25"/>
      <c r="AZ24" s="25"/>
      <c r="BA24" s="25"/>
      <c r="BB24" s="219">
        <f>SUM(BB12:BE23)</f>
        <v>95722.85</v>
      </c>
      <c r="BC24" s="220"/>
      <c r="BD24" s="220"/>
      <c r="BE24" s="220"/>
      <c r="BF24" s="25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3.8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</row>
    <row r="27" spans="1:73" ht="13.8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25">
      <c r="A28" s="2"/>
      <c r="B28" s="2"/>
      <c r="C28" s="82" t="s">
        <v>134</v>
      </c>
      <c r="D28" s="83"/>
      <c r="E28" s="83"/>
      <c r="F28" s="83"/>
      <c r="G28" s="83"/>
      <c r="H28" s="83"/>
      <c r="I28" s="84"/>
      <c r="J28" s="2"/>
      <c r="K28" s="82" t="s">
        <v>2</v>
      </c>
      <c r="L28" s="83"/>
      <c r="M28" s="83"/>
      <c r="N28" s="83"/>
      <c r="O28" s="83"/>
      <c r="P28" s="83"/>
      <c r="Q28" s="84"/>
      <c r="R28" s="2"/>
      <c r="S28" s="88" t="s">
        <v>3</v>
      </c>
      <c r="T28" s="89"/>
      <c r="U28" s="89"/>
      <c r="V28" s="89"/>
      <c r="W28" s="89"/>
      <c r="X28" s="89"/>
      <c r="Y28" s="90"/>
      <c r="Z28" s="2"/>
      <c r="AA28" s="82" t="s">
        <v>4</v>
      </c>
      <c r="AB28" s="83"/>
      <c r="AC28" s="83"/>
      <c r="AD28" s="83"/>
      <c r="AE28" s="83"/>
      <c r="AF28" s="83"/>
      <c r="AG28" s="84"/>
      <c r="AH28" s="2"/>
      <c r="AI28" s="82" t="s">
        <v>5</v>
      </c>
      <c r="AJ28" s="83"/>
      <c r="AK28" s="83"/>
      <c r="AL28" s="83"/>
      <c r="AM28" s="83"/>
      <c r="AN28" s="83"/>
      <c r="AO28" s="84"/>
      <c r="AP28" s="2"/>
      <c r="AQ28" s="82" t="s">
        <v>133</v>
      </c>
      <c r="AR28" s="83"/>
      <c r="AS28" s="83"/>
      <c r="AT28" s="83"/>
      <c r="AU28" s="83"/>
      <c r="AV28" s="83"/>
      <c r="AW28" s="84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3.8" thickBot="1" x14ac:dyDescent="0.3">
      <c r="A29" s="2"/>
      <c r="B29" s="2"/>
      <c r="C29" s="85"/>
      <c r="D29" s="86"/>
      <c r="E29" s="86"/>
      <c r="F29" s="86"/>
      <c r="G29" s="86"/>
      <c r="H29" s="86"/>
      <c r="I29" s="87"/>
      <c r="J29" s="2"/>
      <c r="K29" s="85"/>
      <c r="L29" s="86"/>
      <c r="M29" s="86"/>
      <c r="N29" s="86"/>
      <c r="O29" s="86"/>
      <c r="P29" s="86"/>
      <c r="Q29" s="87"/>
      <c r="R29" s="2"/>
      <c r="S29" s="91"/>
      <c r="T29" s="92"/>
      <c r="U29" s="92"/>
      <c r="V29" s="92"/>
      <c r="W29" s="92"/>
      <c r="X29" s="92"/>
      <c r="Y29" s="93"/>
      <c r="Z29" s="2"/>
      <c r="AA29" s="85"/>
      <c r="AB29" s="86"/>
      <c r="AC29" s="86"/>
      <c r="AD29" s="86"/>
      <c r="AE29" s="86"/>
      <c r="AF29" s="86"/>
      <c r="AG29" s="87"/>
      <c r="AH29" s="2"/>
      <c r="AI29" s="85"/>
      <c r="AJ29" s="86"/>
      <c r="AK29" s="86"/>
      <c r="AL29" s="86"/>
      <c r="AM29" s="86"/>
      <c r="AN29" s="86"/>
      <c r="AO29" s="87"/>
      <c r="AP29" s="2"/>
      <c r="AQ29" s="85"/>
      <c r="AR29" s="86"/>
      <c r="AS29" s="86"/>
      <c r="AT29" s="86"/>
      <c r="AU29" s="86"/>
      <c r="AV29" s="86"/>
      <c r="AW29" s="87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25">
      <c r="A31" s="31"/>
      <c r="B31" s="80" t="s">
        <v>187</v>
      </c>
      <c r="C31" s="80"/>
      <c r="D31" s="80"/>
      <c r="E31" s="80"/>
      <c r="F31" s="80"/>
      <c r="G31" s="80"/>
      <c r="H31" s="80"/>
      <c r="I31" s="80"/>
      <c r="J31" s="80"/>
      <c r="K31" s="8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</row>
    <row r="32" spans="1:7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</sheetData>
  <sheetProtection selectLockedCells="1"/>
  <mergeCells count="246">
    <mergeCell ref="AY20:BA20"/>
    <mergeCell ref="AY21:BA21"/>
    <mergeCell ref="AY22:BA22"/>
    <mergeCell ref="AY23:BA23"/>
    <mergeCell ref="AY14:BA14"/>
    <mergeCell ref="AV19:AX19"/>
    <mergeCell ref="AV20:AX20"/>
    <mergeCell ref="AV21:AX21"/>
    <mergeCell ref="AV22:AX22"/>
    <mergeCell ref="AV23:AX23"/>
    <mergeCell ref="AY17:BA17"/>
    <mergeCell ref="AY18:BA18"/>
    <mergeCell ref="B31:K31"/>
    <mergeCell ref="BB23:BE23"/>
    <mergeCell ref="BB24:BE24"/>
    <mergeCell ref="AV8:BE8"/>
    <mergeCell ref="BB9:BE9"/>
    <mergeCell ref="BB10:BE10"/>
    <mergeCell ref="BB11:BE11"/>
    <mergeCell ref="BB12:BE12"/>
    <mergeCell ref="BB13:BE13"/>
    <mergeCell ref="BB14:BE14"/>
    <mergeCell ref="BB15:BE15"/>
    <mergeCell ref="BB16:BE16"/>
    <mergeCell ref="BB17:BE17"/>
    <mergeCell ref="BB18:BE18"/>
    <mergeCell ref="BB19:BE19"/>
    <mergeCell ref="BB20:BE20"/>
    <mergeCell ref="BB21:BE21"/>
    <mergeCell ref="BB22:BE22"/>
    <mergeCell ref="AY19:BA19"/>
    <mergeCell ref="AV14:AX14"/>
    <mergeCell ref="AV15:AX15"/>
    <mergeCell ref="AV16:AX16"/>
    <mergeCell ref="AV17:AX17"/>
    <mergeCell ref="AV18:AX18"/>
    <mergeCell ref="AY9:BA9"/>
    <mergeCell ref="AY10:BA10"/>
    <mergeCell ref="AY11:BA11"/>
    <mergeCell ref="AV12:AX12"/>
    <mergeCell ref="AV13:AX13"/>
    <mergeCell ref="AY12:BA12"/>
    <mergeCell ref="AY13:BA13"/>
    <mergeCell ref="AY15:BA15"/>
    <mergeCell ref="AY16:BA16"/>
    <mergeCell ref="AP9:AU9"/>
    <mergeCell ref="AA8:AU8"/>
    <mergeCell ref="AV9:AX9"/>
    <mergeCell ref="AV10:AX10"/>
    <mergeCell ref="AV11:AX11"/>
    <mergeCell ref="AL13:AO13"/>
    <mergeCell ref="AD9:AO9"/>
    <mergeCell ref="AA10:AC10"/>
    <mergeCell ref="AA11:AC11"/>
    <mergeCell ref="AA12:AC12"/>
    <mergeCell ref="AA13:AC13"/>
    <mergeCell ref="AP23:AR23"/>
    <mergeCell ref="AP24:AR24"/>
    <mergeCell ref="AS12:AU12"/>
    <mergeCell ref="AS13:AU13"/>
    <mergeCell ref="AS14:AU14"/>
    <mergeCell ref="AS15:AU15"/>
    <mergeCell ref="AS16:AU16"/>
    <mergeCell ref="AS17:AU17"/>
    <mergeCell ref="AS18:AU18"/>
    <mergeCell ref="AS19:AU19"/>
    <mergeCell ref="AS20:AU20"/>
    <mergeCell ref="AS21:AU21"/>
    <mergeCell ref="AS22:AU22"/>
    <mergeCell ref="AS23:AU23"/>
    <mergeCell ref="AS24:AU24"/>
    <mergeCell ref="AP18:AR18"/>
    <mergeCell ref="AP19:AR19"/>
    <mergeCell ref="AP20:AR20"/>
    <mergeCell ref="AP21:AR21"/>
    <mergeCell ref="AP22:AR22"/>
    <mergeCell ref="AP13:AR13"/>
    <mergeCell ref="AP14:AR14"/>
    <mergeCell ref="AP15:AR15"/>
    <mergeCell ref="AP16:AR16"/>
    <mergeCell ref="AP17:AR17"/>
    <mergeCell ref="AP10:AR10"/>
    <mergeCell ref="AS10:AU10"/>
    <mergeCell ref="AP11:AR11"/>
    <mergeCell ref="AS11:AU11"/>
    <mergeCell ref="AP12:AR12"/>
    <mergeCell ref="AH24:AK24"/>
    <mergeCell ref="AL24:AO24"/>
    <mergeCell ref="AH18:AK18"/>
    <mergeCell ref="AL18:AO18"/>
    <mergeCell ref="AH19:AK19"/>
    <mergeCell ref="AL19:AO19"/>
    <mergeCell ref="AL11:AO11"/>
    <mergeCell ref="AD12:AG12"/>
    <mergeCell ref="AD13:AG13"/>
    <mergeCell ref="AD14:AG14"/>
    <mergeCell ref="AD15:AG15"/>
    <mergeCell ref="AD16:AG16"/>
    <mergeCell ref="AD21:AG21"/>
    <mergeCell ref="AD22:AG22"/>
    <mergeCell ref="AD24:AG24"/>
    <mergeCell ref="AD11:AG11"/>
    <mergeCell ref="AH10:AK10"/>
    <mergeCell ref="AH11:AK11"/>
    <mergeCell ref="AH12:AK12"/>
    <mergeCell ref="AH22:AK22"/>
    <mergeCell ref="AL22:AO22"/>
    <mergeCell ref="AH23:AK23"/>
    <mergeCell ref="AL23:AO23"/>
    <mergeCell ref="AH20:AK20"/>
    <mergeCell ref="AL20:AO20"/>
    <mergeCell ref="AH21:AK21"/>
    <mergeCell ref="AL21:AO21"/>
    <mergeCell ref="AL17:AO17"/>
    <mergeCell ref="AH14:AK14"/>
    <mergeCell ref="AL14:AO14"/>
    <mergeCell ref="AH15:AK15"/>
    <mergeCell ref="AL15:AO15"/>
    <mergeCell ref="AD23:AG23"/>
    <mergeCell ref="AD17:AG17"/>
    <mergeCell ref="AD18:AG18"/>
    <mergeCell ref="AD19:AG19"/>
    <mergeCell ref="AD20:AG20"/>
    <mergeCell ref="AL12:AO12"/>
    <mergeCell ref="AH13:AK13"/>
    <mergeCell ref="AA20:AC20"/>
    <mergeCell ref="AA21:AC21"/>
    <mergeCell ref="AA22:AC22"/>
    <mergeCell ref="AA23:AC23"/>
    <mergeCell ref="AA14:AC14"/>
    <mergeCell ref="AH16:AK16"/>
    <mergeCell ref="AL16:AO16"/>
    <mergeCell ref="AH17:AK17"/>
    <mergeCell ref="X19:Z19"/>
    <mergeCell ref="X20:Z20"/>
    <mergeCell ref="AA24:AC24"/>
    <mergeCell ref="AA15:AC15"/>
    <mergeCell ref="AA16:AC16"/>
    <mergeCell ref="AA17:AC17"/>
    <mergeCell ref="AA18:AC18"/>
    <mergeCell ref="AA19:AC19"/>
    <mergeCell ref="X12:Z12"/>
    <mergeCell ref="X13:Z13"/>
    <mergeCell ref="X14:Z14"/>
    <mergeCell ref="X15:Z15"/>
    <mergeCell ref="X16:Z16"/>
    <mergeCell ref="X17:Z17"/>
    <mergeCell ref="X21:Z21"/>
    <mergeCell ref="X22:Z22"/>
    <mergeCell ref="X23:Z23"/>
    <mergeCell ref="U18:W18"/>
    <mergeCell ref="U19:W19"/>
    <mergeCell ref="U20:W20"/>
    <mergeCell ref="U21:W21"/>
    <mergeCell ref="U22:W22"/>
    <mergeCell ref="U23:W23"/>
    <mergeCell ref="X18:Z18"/>
    <mergeCell ref="U13:W13"/>
    <mergeCell ref="U14:W14"/>
    <mergeCell ref="U15:W15"/>
    <mergeCell ref="U16:W16"/>
    <mergeCell ref="U17:W17"/>
    <mergeCell ref="O23:Q23"/>
    <mergeCell ref="R18:T18"/>
    <mergeCell ref="R19:T19"/>
    <mergeCell ref="R20:T20"/>
    <mergeCell ref="R21:T21"/>
    <mergeCell ref="R12:T12"/>
    <mergeCell ref="R13:T13"/>
    <mergeCell ref="R14:T14"/>
    <mergeCell ref="R15:T15"/>
    <mergeCell ref="R16:T16"/>
    <mergeCell ref="R17:T17"/>
    <mergeCell ref="R23:T23"/>
    <mergeCell ref="O18:Q18"/>
    <mergeCell ref="O19:Q19"/>
    <mergeCell ref="O20:Q20"/>
    <mergeCell ref="O21:Q21"/>
    <mergeCell ref="O22:Q22"/>
    <mergeCell ref="O15:Q15"/>
    <mergeCell ref="O16:Q16"/>
    <mergeCell ref="O17:Q17"/>
    <mergeCell ref="L15:N15"/>
    <mergeCell ref="L16:N16"/>
    <mergeCell ref="R22:T22"/>
    <mergeCell ref="L22:N22"/>
    <mergeCell ref="X10:Z10"/>
    <mergeCell ref="X11:Z11"/>
    <mergeCell ref="O9:Z9"/>
    <mergeCell ref="O12:Q12"/>
    <mergeCell ref="U12:W12"/>
    <mergeCell ref="L13:N13"/>
    <mergeCell ref="L14:N14"/>
    <mergeCell ref="O13:Q13"/>
    <mergeCell ref="O14:Q14"/>
    <mergeCell ref="F8:Z8"/>
    <mergeCell ref="O10:Q10"/>
    <mergeCell ref="O11:Q11"/>
    <mergeCell ref="R10:T10"/>
    <mergeCell ref="R11:T11"/>
    <mergeCell ref="U10:W10"/>
    <mergeCell ref="U11:W11"/>
    <mergeCell ref="L11:N11"/>
    <mergeCell ref="F9:N9"/>
    <mergeCell ref="F12:H12"/>
    <mergeCell ref="I12:K12"/>
    <mergeCell ref="L12:N12"/>
    <mergeCell ref="I10:K10"/>
    <mergeCell ref="F11:H11"/>
    <mergeCell ref="I11:K11"/>
    <mergeCell ref="F18:H18"/>
    <mergeCell ref="AQ28:AW29"/>
    <mergeCell ref="C28:I29"/>
    <mergeCell ref="K28:Q29"/>
    <mergeCell ref="S28:Y29"/>
    <mergeCell ref="AA28:AG29"/>
    <mergeCell ref="AI28:AO29"/>
    <mergeCell ref="F22:H22"/>
    <mergeCell ref="I22:K22"/>
    <mergeCell ref="F23:H23"/>
    <mergeCell ref="C12:C16"/>
    <mergeCell ref="C17:C21"/>
    <mergeCell ref="F17:H17"/>
    <mergeCell ref="I17:K17"/>
    <mergeCell ref="F21:H21"/>
    <mergeCell ref="I21:K21"/>
    <mergeCell ref="F19:H19"/>
    <mergeCell ref="F20:H20"/>
    <mergeCell ref="F13:H13"/>
    <mergeCell ref="I13:K13"/>
    <mergeCell ref="I23:K23"/>
    <mergeCell ref="L23:N23"/>
    <mergeCell ref="L17:N17"/>
    <mergeCell ref="L18:N18"/>
    <mergeCell ref="L19:N19"/>
    <mergeCell ref="L20:N20"/>
    <mergeCell ref="L21:N21"/>
    <mergeCell ref="I18:K18"/>
    <mergeCell ref="I19:K19"/>
    <mergeCell ref="I20:K20"/>
    <mergeCell ref="F14:H14"/>
    <mergeCell ref="I14:K14"/>
    <mergeCell ref="F15:H15"/>
    <mergeCell ref="I15:K15"/>
    <mergeCell ref="F16:H16"/>
    <mergeCell ref="I16:K16"/>
  </mergeCells>
  <hyperlinks>
    <hyperlink ref="K28:Q29" location="Auftragsdaten!A1" display="Auftragsdaten"/>
    <hyperlink ref="C28:I29" location="Home!A1" display="Home"/>
    <hyperlink ref="AA28:AG29" location="'variable Kosten'!A1" display="variable Kosten"/>
    <hyperlink ref="AI28:AO29" location="Fixkosten!A1" display="Fixkosten"/>
    <hyperlink ref="AQ28:AW29" location="Kalkulation!A1" display="Kalkulation"/>
    <hyperlink ref="B31" r:id="rId1" display="www.anmietunternehmer.de "/>
  </hyperlinks>
  <pageMargins left="0.70866141732283472" right="0.70866141732283472" top="0.78740157480314965" bottom="0.78740157480314965" header="0.31496062992125984" footer="0.31496062992125984"/>
  <pageSetup paperSize="9" scale="83" orientation="landscape" blackAndWhite="1" horizontalDpi="0" verticalDpi="0" r:id="rId2"/>
  <headerFooter>
    <oddHeader>&amp;L&amp;8buscost 2.0</oddHeader>
    <oddFooter>&amp;L&amp;8(c) Peter Bagdahn&amp;R&amp;8www.anmietunternehmer.de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32"/>
  <sheetViews>
    <sheetView showGridLines="0" showRowColHeaders="0" workbookViewId="0">
      <selection activeCell="B31" sqref="B31:K31"/>
    </sheetView>
  </sheetViews>
  <sheetFormatPr baseColWidth="10" defaultColWidth="2.6640625" defaultRowHeight="13.2" x14ac:dyDescent="0.25"/>
  <sheetData>
    <row r="1" spans="1:7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3.8" x14ac:dyDescent="0.25">
      <c r="A2" s="33"/>
      <c r="B2" s="32" t="s">
        <v>0</v>
      </c>
      <c r="C2" s="32"/>
      <c r="D2" s="32"/>
      <c r="E2" s="32"/>
      <c r="F2" s="32"/>
      <c r="G2" s="32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</row>
    <row r="3" spans="1:73" ht="23.4" x14ac:dyDescent="0.4">
      <c r="A3" s="35"/>
      <c r="B3" s="36" t="s">
        <v>6</v>
      </c>
      <c r="C3" s="36"/>
      <c r="D3" s="36"/>
      <c r="E3" s="36"/>
      <c r="F3" s="36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</row>
    <row r="4" spans="1:73" x14ac:dyDescent="0.25">
      <c r="A4" s="1"/>
      <c r="B4" s="9" t="str">
        <f>(Auftragsdaten!H7&amp;" "&amp;Auftragsdaten!H8)</f>
        <v>xxx GmbH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x14ac:dyDescent="0.25">
      <c r="A5" s="1"/>
      <c r="B5" s="27" t="str">
        <f>Auftragsdaten!H19</f>
        <v>Umlauf 766 - 1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x14ac:dyDescent="0.25">
      <c r="A6" s="1"/>
      <c r="B6" s="27" t="str">
        <f>Auftragsdaten!H21</f>
        <v>Solobus 12 m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x14ac:dyDescent="0.25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x14ac:dyDescent="0.25">
      <c r="A8" s="1"/>
      <c r="B8" s="1"/>
      <c r="C8" s="4" t="s">
        <v>51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4" t="s">
        <v>65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3.8" x14ac:dyDescent="0.25">
      <c r="A9" s="1"/>
      <c r="B9" s="1"/>
      <c r="C9" s="1"/>
      <c r="D9" s="232" t="s">
        <v>52</v>
      </c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4">
        <v>36</v>
      </c>
      <c r="P9" s="234"/>
      <c r="Q9" s="234"/>
      <c r="R9" s="1"/>
      <c r="S9" s="1"/>
      <c r="T9" s="1"/>
      <c r="U9" s="1"/>
      <c r="V9" s="1"/>
      <c r="W9" s="1"/>
      <c r="X9" s="6"/>
      <c r="Y9" s="1"/>
      <c r="Z9" s="1"/>
      <c r="AA9" s="1"/>
      <c r="AB9" s="1"/>
      <c r="AC9" s="3" t="s">
        <v>61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21">
        <v>16.2</v>
      </c>
      <c r="AT9" s="22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13.8" x14ac:dyDescent="0.25">
      <c r="A10" s="1"/>
      <c r="B10" s="1"/>
      <c r="C10" s="1"/>
      <c r="D10" s="231" t="s">
        <v>57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26">
        <v>0.95</v>
      </c>
      <c r="P10" s="226"/>
      <c r="Q10" s="226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13.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27">
        <f>ROUND(O9*O10/100,2)</f>
        <v>0.34</v>
      </c>
      <c r="S11" s="227"/>
      <c r="T11" s="227"/>
      <c r="U11" s="227"/>
      <c r="V11" s="1"/>
      <c r="W11" s="1"/>
      <c r="X11" s="6"/>
      <c r="Y11" s="1"/>
      <c r="Z11" s="1"/>
      <c r="AA11" s="1"/>
      <c r="AB11" s="1"/>
      <c r="AC11" s="3" t="s">
        <v>62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86">
        <v>1400</v>
      </c>
      <c r="AQ11" s="286"/>
      <c r="AR11" s="286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13.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6" t="s">
        <v>60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225">
        <v>2160</v>
      </c>
      <c r="AQ12" s="225"/>
      <c r="AR12" s="225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13.8" x14ac:dyDescent="0.25">
      <c r="A13" s="1"/>
      <c r="B13" s="1"/>
      <c r="C13" s="4" t="s">
        <v>53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28">
        <v>0.01</v>
      </c>
      <c r="S13" s="228"/>
      <c r="T13" s="228"/>
      <c r="U13" s="228"/>
      <c r="V13" s="1"/>
      <c r="W13" s="1"/>
      <c r="X13" s="6"/>
      <c r="Y13" s="1"/>
      <c r="Z13" s="1"/>
      <c r="AA13" s="1"/>
      <c r="AB13" s="1"/>
      <c r="AC13" s="3" t="s">
        <v>64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222">
        <f>AP11/AP12</f>
        <v>0.64814814814814814</v>
      </c>
      <c r="AT13" s="222"/>
      <c r="AU13" s="23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/>
      <c r="Y14" s="1"/>
      <c r="Z14" s="1"/>
      <c r="AA14" s="1"/>
      <c r="AB14" s="1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13.8" x14ac:dyDescent="0.25">
      <c r="A15" s="1"/>
      <c r="B15" s="1"/>
      <c r="C15" s="4" t="s">
        <v>54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222">
        <f>SUM(AS9,AS13)</f>
        <v>16.848148148148148</v>
      </c>
      <c r="AV15" s="222"/>
      <c r="AW15" s="222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13.8" x14ac:dyDescent="0.25">
      <c r="A16" s="1"/>
      <c r="B16" s="1"/>
      <c r="C16" s="1"/>
      <c r="D16" s="3" t="s">
        <v>55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229">
        <v>6</v>
      </c>
      <c r="P16" s="229"/>
      <c r="Q16" s="229"/>
      <c r="R16" s="1"/>
      <c r="S16" s="1"/>
      <c r="T16" s="1"/>
      <c r="U16" s="1"/>
      <c r="V16" s="1"/>
      <c r="W16" s="1"/>
      <c r="X16" s="6"/>
      <c r="Y16" s="1"/>
      <c r="Z16" s="1"/>
      <c r="AA16" s="1"/>
      <c r="AB16" s="3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13.8" x14ac:dyDescent="0.25">
      <c r="A17" s="1"/>
      <c r="B17" s="1"/>
      <c r="C17" s="1"/>
      <c r="D17" s="3" t="s">
        <v>56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230">
        <v>60000</v>
      </c>
      <c r="P17" s="230"/>
      <c r="Q17" s="230"/>
      <c r="R17" s="1"/>
      <c r="S17" s="1"/>
      <c r="T17" s="1"/>
      <c r="U17" s="1"/>
      <c r="V17" s="1"/>
      <c r="W17" s="1"/>
      <c r="X17" s="6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13.8" x14ac:dyDescent="0.25">
      <c r="A18" s="1"/>
      <c r="B18" s="1"/>
      <c r="C18" s="1"/>
      <c r="D18" s="16" t="s">
        <v>58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226">
        <v>390</v>
      </c>
      <c r="P18" s="226"/>
      <c r="Q18" s="226"/>
      <c r="R18" s="1"/>
      <c r="S18" s="1"/>
      <c r="T18" s="1"/>
      <c r="U18" s="1"/>
      <c r="V18" s="1"/>
      <c r="W18" s="1"/>
      <c r="X18" s="6"/>
      <c r="Y18" s="1"/>
      <c r="Z18" s="1"/>
      <c r="AA18" s="1"/>
      <c r="AB18" s="4" t="s">
        <v>66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13.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8"/>
      <c r="P19" s="28"/>
      <c r="Q19" s="28"/>
      <c r="R19" s="227">
        <f>ROUND(O16*O18/O17,2)</f>
        <v>0.04</v>
      </c>
      <c r="S19" s="227"/>
      <c r="T19" s="227"/>
      <c r="U19" s="227"/>
      <c r="V19" s="1"/>
      <c r="W19" s="1"/>
      <c r="X19" s="6"/>
      <c r="Y19" s="1"/>
      <c r="Z19" s="1"/>
      <c r="AA19" s="1"/>
      <c r="AB19" s="1"/>
      <c r="AC19" s="3" t="s">
        <v>68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224">
        <v>0.48</v>
      </c>
      <c r="AV19" s="224"/>
      <c r="AW19" s="224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3.8" x14ac:dyDescent="0.25">
      <c r="A21" s="1"/>
      <c r="B21" s="1"/>
      <c r="C21" s="4" t="s">
        <v>98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28">
        <v>0.1</v>
      </c>
      <c r="S21" s="228"/>
      <c r="T21" s="228"/>
      <c r="U21" s="228"/>
      <c r="V21" s="1"/>
      <c r="W21" s="1"/>
      <c r="X21" s="6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x14ac:dyDescent="0.25">
      <c r="A22" s="1"/>
      <c r="B22" s="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"/>
      <c r="W22" s="1"/>
      <c r="X22" s="6"/>
      <c r="Y22" s="1"/>
      <c r="Z22" s="1"/>
      <c r="AA22" s="1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6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3.8" x14ac:dyDescent="0.25">
      <c r="A24" s="1"/>
      <c r="B24" s="1"/>
      <c r="C24" s="4" t="s">
        <v>63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33">
        <f>SUM(R11,R13,R19,R21)</f>
        <v>0.49</v>
      </c>
      <c r="S24" s="233"/>
      <c r="T24" s="233"/>
      <c r="U24" s="233"/>
      <c r="V24" s="1"/>
      <c r="W24" s="1"/>
      <c r="X24" s="6"/>
      <c r="Y24" s="1"/>
      <c r="Z24" s="1"/>
      <c r="AA24" s="1"/>
      <c r="AB24" s="4" t="s">
        <v>67</v>
      </c>
      <c r="AC24" s="1"/>
      <c r="AD24" s="4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223">
        <f>AU15+AU15*AU19</f>
        <v>24.935259259259261</v>
      </c>
      <c r="AV24" s="223"/>
      <c r="AW24" s="223"/>
      <c r="AX24" s="26"/>
      <c r="AY24" s="26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3.8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</row>
    <row r="27" spans="1:73" ht="13.8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25">
      <c r="A28" s="2"/>
      <c r="B28" s="2"/>
      <c r="C28" s="82" t="s">
        <v>134</v>
      </c>
      <c r="D28" s="83"/>
      <c r="E28" s="83"/>
      <c r="F28" s="83"/>
      <c r="G28" s="83"/>
      <c r="H28" s="83"/>
      <c r="I28" s="84"/>
      <c r="J28" s="2"/>
      <c r="K28" s="82" t="s">
        <v>2</v>
      </c>
      <c r="L28" s="83"/>
      <c r="M28" s="83"/>
      <c r="N28" s="83"/>
      <c r="O28" s="83"/>
      <c r="P28" s="83"/>
      <c r="Q28" s="84"/>
      <c r="R28" s="2"/>
      <c r="S28" s="82" t="s">
        <v>3</v>
      </c>
      <c r="T28" s="83"/>
      <c r="U28" s="83"/>
      <c r="V28" s="83"/>
      <c r="W28" s="83"/>
      <c r="X28" s="83"/>
      <c r="Y28" s="84"/>
      <c r="Z28" s="2"/>
      <c r="AA28" s="88" t="s">
        <v>4</v>
      </c>
      <c r="AB28" s="89"/>
      <c r="AC28" s="89"/>
      <c r="AD28" s="89"/>
      <c r="AE28" s="89"/>
      <c r="AF28" s="89"/>
      <c r="AG28" s="90"/>
      <c r="AH28" s="2"/>
      <c r="AI28" s="82" t="s">
        <v>5</v>
      </c>
      <c r="AJ28" s="83"/>
      <c r="AK28" s="83"/>
      <c r="AL28" s="83"/>
      <c r="AM28" s="83"/>
      <c r="AN28" s="83"/>
      <c r="AO28" s="84"/>
      <c r="AP28" s="2"/>
      <c r="AQ28" s="82" t="s">
        <v>133</v>
      </c>
      <c r="AR28" s="83"/>
      <c r="AS28" s="83"/>
      <c r="AT28" s="83"/>
      <c r="AU28" s="83"/>
      <c r="AV28" s="83"/>
      <c r="AW28" s="84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3.8" thickBot="1" x14ac:dyDescent="0.3">
      <c r="A29" s="2"/>
      <c r="B29" s="2"/>
      <c r="C29" s="85"/>
      <c r="D29" s="86"/>
      <c r="E29" s="86"/>
      <c r="F29" s="86"/>
      <c r="G29" s="86"/>
      <c r="H29" s="86"/>
      <c r="I29" s="87"/>
      <c r="J29" s="2"/>
      <c r="K29" s="85"/>
      <c r="L29" s="86"/>
      <c r="M29" s="86"/>
      <c r="N29" s="86"/>
      <c r="O29" s="86"/>
      <c r="P29" s="86"/>
      <c r="Q29" s="87"/>
      <c r="R29" s="2"/>
      <c r="S29" s="85"/>
      <c r="T29" s="86"/>
      <c r="U29" s="86"/>
      <c r="V29" s="86"/>
      <c r="W29" s="86"/>
      <c r="X29" s="86"/>
      <c r="Y29" s="87"/>
      <c r="Z29" s="2"/>
      <c r="AA29" s="91"/>
      <c r="AB29" s="92"/>
      <c r="AC29" s="92"/>
      <c r="AD29" s="92"/>
      <c r="AE29" s="92"/>
      <c r="AF29" s="92"/>
      <c r="AG29" s="93"/>
      <c r="AH29" s="2"/>
      <c r="AI29" s="85"/>
      <c r="AJ29" s="86"/>
      <c r="AK29" s="86"/>
      <c r="AL29" s="86"/>
      <c r="AM29" s="86"/>
      <c r="AN29" s="86"/>
      <c r="AO29" s="87"/>
      <c r="AP29" s="2"/>
      <c r="AQ29" s="85"/>
      <c r="AR29" s="86"/>
      <c r="AS29" s="86"/>
      <c r="AT29" s="86"/>
      <c r="AU29" s="86"/>
      <c r="AV29" s="86"/>
      <c r="AW29" s="87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25">
      <c r="A31" s="31"/>
      <c r="B31" s="80" t="s">
        <v>187</v>
      </c>
      <c r="C31" s="80"/>
      <c r="D31" s="80"/>
      <c r="E31" s="80"/>
      <c r="F31" s="80"/>
      <c r="G31" s="80"/>
      <c r="H31" s="80"/>
      <c r="I31" s="80"/>
      <c r="J31" s="80"/>
      <c r="K31" s="8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</row>
    <row r="32" spans="1:7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</sheetData>
  <sheetProtection selectLockedCells="1"/>
  <mergeCells count="26">
    <mergeCell ref="B31:K31"/>
    <mergeCell ref="D10:N10"/>
    <mergeCell ref="D9:N9"/>
    <mergeCell ref="C28:I29"/>
    <mergeCell ref="K28:Q29"/>
    <mergeCell ref="S28:Y29"/>
    <mergeCell ref="R19:U19"/>
    <mergeCell ref="R21:U21"/>
    <mergeCell ref="R24:U24"/>
    <mergeCell ref="O9:Q9"/>
    <mergeCell ref="O10:Q10"/>
    <mergeCell ref="R11:U11"/>
    <mergeCell ref="R13:U13"/>
    <mergeCell ref="O18:Q18"/>
    <mergeCell ref="O16:Q16"/>
    <mergeCell ref="O17:Q17"/>
    <mergeCell ref="AS9:AT9"/>
    <mergeCell ref="AS13:AT13"/>
    <mergeCell ref="AU15:AW15"/>
    <mergeCell ref="AA28:AG29"/>
    <mergeCell ref="AI28:AO29"/>
    <mergeCell ref="AQ28:AW29"/>
    <mergeCell ref="AU24:AW24"/>
    <mergeCell ref="AU19:AW19"/>
    <mergeCell ref="AP11:AR11"/>
    <mergeCell ref="AP12:AR12"/>
  </mergeCells>
  <hyperlinks>
    <hyperlink ref="C28:I29" location="Home!A1" display="Home"/>
    <hyperlink ref="S28:Y29" location="Leistungsdaten!A1" display="Leistungsdaten"/>
    <hyperlink ref="K28:Q29" location="Auftragsdaten!A1" display="Auftragsdaten"/>
    <hyperlink ref="AI28:AO29" location="Fixkosten!A1" display="Fixkosten"/>
    <hyperlink ref="AQ28:AW29" location="Kalkulation!A1" display="Kalkulation"/>
    <hyperlink ref="B31" r:id="rId1" display="www.anmietunternehmer.de "/>
  </hyperlinks>
  <pageMargins left="0.70866141732283472" right="0.70866141732283472" top="0.78740157480314965" bottom="0.78740157480314965" header="0.31496062992125984" footer="0.31496062992125984"/>
  <pageSetup paperSize="9" scale="97" orientation="landscape" blackAndWhite="1" horizontalDpi="0" verticalDpi="0" r:id="rId2"/>
  <headerFooter>
    <oddHeader>&amp;L&amp;8buscost 2.0</oddHeader>
    <oddFooter>&amp;L&amp;8(c) Peter Bagdahn&amp;R&amp;8www.anmietunternehmer.de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2"/>
  <sheetViews>
    <sheetView showGridLines="0" showRowColHeaders="0" workbookViewId="0">
      <selection activeCell="B31" sqref="B31:K31"/>
    </sheetView>
  </sheetViews>
  <sheetFormatPr baseColWidth="10" defaultColWidth="2.6640625" defaultRowHeight="13.2" x14ac:dyDescent="0.25"/>
  <sheetData>
    <row r="1" spans="1:7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3.8" x14ac:dyDescent="0.25">
      <c r="A2" s="33"/>
      <c r="B2" s="32" t="s">
        <v>0</v>
      </c>
      <c r="C2" s="32"/>
      <c r="D2" s="32"/>
      <c r="E2" s="32"/>
      <c r="F2" s="32"/>
      <c r="G2" s="32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</row>
    <row r="3" spans="1:73" ht="23.4" x14ac:dyDescent="0.4">
      <c r="A3" s="35"/>
      <c r="B3" s="36" t="s">
        <v>5</v>
      </c>
      <c r="C3" s="36"/>
      <c r="D3" s="36"/>
      <c r="E3" s="36"/>
      <c r="F3" s="36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</row>
    <row r="4" spans="1:73" x14ac:dyDescent="0.25">
      <c r="A4" s="1"/>
      <c r="B4" s="9" t="str">
        <f>(Auftragsdaten!H7&amp;" "&amp;Auftragsdaten!H8)</f>
        <v>xxx GmbH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x14ac:dyDescent="0.25">
      <c r="A5" s="1"/>
      <c r="B5" s="27" t="str">
        <f>Auftragsdaten!H19</f>
        <v>Umlauf 766 - 1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x14ac:dyDescent="0.25">
      <c r="A6" s="1"/>
      <c r="B6" s="27" t="str">
        <f>Auftragsdaten!H21</f>
        <v>Solobus 12 m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x14ac:dyDescent="0.25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x14ac:dyDescent="0.25">
      <c r="A8" s="1"/>
      <c r="B8" s="4" t="s">
        <v>69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4" t="s">
        <v>82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x14ac:dyDescent="0.25">
      <c r="A9" s="1"/>
      <c r="B9" s="1"/>
      <c r="C9" s="4" t="s">
        <v>70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6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x14ac:dyDescent="0.25">
      <c r="A10" s="1"/>
      <c r="B10" s="1"/>
      <c r="C10" s="1"/>
      <c r="D10" s="3" t="s">
        <v>80</v>
      </c>
      <c r="E10" s="1"/>
      <c r="F10" s="1"/>
      <c r="G10" s="1"/>
      <c r="H10" s="1"/>
      <c r="I10" s="1"/>
      <c r="J10" s="1"/>
      <c r="K10" s="1"/>
      <c r="L10" s="1"/>
      <c r="M10" s="1"/>
      <c r="N10" s="237">
        <v>220000</v>
      </c>
      <c r="O10" s="237"/>
      <c r="P10" s="237"/>
      <c r="Q10" s="237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3" t="s">
        <v>83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237">
        <v>5000</v>
      </c>
      <c r="AW10" s="237"/>
      <c r="AX10" s="237"/>
      <c r="AY10" s="237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x14ac:dyDescent="0.25">
      <c r="A11" s="1"/>
      <c r="B11" s="1"/>
      <c r="C11" s="1"/>
      <c r="D11" s="3" t="s">
        <v>79</v>
      </c>
      <c r="E11" s="1"/>
      <c r="F11" s="1"/>
      <c r="G11" s="1"/>
      <c r="H11" s="1"/>
      <c r="I11" s="1"/>
      <c r="J11" s="1"/>
      <c r="K11" s="1"/>
      <c r="L11" s="1"/>
      <c r="M11" s="1"/>
      <c r="N11" s="242">
        <v>0</v>
      </c>
      <c r="O11" s="242"/>
      <c r="P11" s="242"/>
      <c r="Q11" s="242"/>
      <c r="R11" s="1"/>
      <c r="S11" s="1"/>
      <c r="T11" s="1"/>
      <c r="U11" s="1"/>
      <c r="V11" s="1"/>
      <c r="W11" s="1"/>
      <c r="X11" s="6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x14ac:dyDescent="0.25">
      <c r="A12" s="1"/>
      <c r="B12" s="1"/>
      <c r="C12" s="1"/>
      <c r="D12" s="3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242">
        <v>55000</v>
      </c>
      <c r="O12" s="242"/>
      <c r="P12" s="242"/>
      <c r="Q12" s="242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3" t="s">
        <v>84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237">
        <v>3600</v>
      </c>
      <c r="AW12" s="237"/>
      <c r="AX12" s="237"/>
      <c r="AY12" s="237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x14ac:dyDescent="0.25">
      <c r="A13" s="1"/>
      <c r="B13" s="1"/>
      <c r="C13" s="1"/>
      <c r="D13" s="16" t="s">
        <v>77</v>
      </c>
      <c r="E13" s="5"/>
      <c r="F13" s="5"/>
      <c r="G13" s="5"/>
      <c r="H13" s="5"/>
      <c r="I13" s="5"/>
      <c r="J13" s="5"/>
      <c r="K13" s="5"/>
      <c r="L13" s="5"/>
      <c r="M13" s="5"/>
      <c r="N13" s="243">
        <v>8</v>
      </c>
      <c r="O13" s="243"/>
      <c r="P13" s="243"/>
      <c r="Q13" s="243"/>
      <c r="R13" s="1"/>
      <c r="S13" s="1"/>
      <c r="T13" s="1"/>
      <c r="U13" s="1"/>
      <c r="V13" s="1"/>
      <c r="W13" s="1"/>
      <c r="X13" s="6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8"/>
      <c r="R14" s="235">
        <f>ROUND((N10-N11-N12)/N13,2)</f>
        <v>20625</v>
      </c>
      <c r="S14" s="236"/>
      <c r="T14" s="236"/>
      <c r="U14" s="236"/>
      <c r="V14" s="1"/>
      <c r="W14" s="1"/>
      <c r="X14" s="6"/>
      <c r="Y14" s="1"/>
      <c r="Z14" s="1"/>
      <c r="AA14" s="1"/>
      <c r="AB14" s="1"/>
      <c r="AC14" s="1"/>
      <c r="AD14" s="3" t="s">
        <v>85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237">
        <v>0</v>
      </c>
      <c r="AW14" s="237"/>
      <c r="AX14" s="237"/>
      <c r="AY14" s="237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x14ac:dyDescent="0.25">
      <c r="A15" s="1"/>
      <c r="B15" s="1"/>
      <c r="C15" s="4" t="s">
        <v>71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x14ac:dyDescent="0.25">
      <c r="A16" s="1"/>
      <c r="B16" s="1"/>
      <c r="C16" s="1"/>
      <c r="D16" s="3" t="s">
        <v>72</v>
      </c>
      <c r="E16" s="1"/>
      <c r="F16" s="1"/>
      <c r="G16" s="1"/>
      <c r="H16" s="1"/>
      <c r="I16" s="1"/>
      <c r="J16" s="1"/>
      <c r="K16" s="1"/>
      <c r="L16" s="1"/>
      <c r="M16" s="1"/>
      <c r="N16" s="235">
        <f>0.5*(N10-N11-N12)+N12</f>
        <v>137500</v>
      </c>
      <c r="O16" s="236"/>
      <c r="P16" s="236"/>
      <c r="Q16" s="236"/>
      <c r="R16" s="1"/>
      <c r="S16" s="1"/>
      <c r="T16" s="1"/>
      <c r="U16" s="1"/>
      <c r="V16" s="1"/>
      <c r="W16" s="1"/>
      <c r="X16" s="6"/>
      <c r="Y16" s="1"/>
      <c r="Z16" s="1"/>
      <c r="AA16" s="1"/>
      <c r="AB16" s="1"/>
      <c r="AC16" s="1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1"/>
      <c r="AS16" s="1"/>
      <c r="AT16" s="1"/>
      <c r="AU16" s="1"/>
      <c r="AV16" s="237">
        <v>0</v>
      </c>
      <c r="AW16" s="237"/>
      <c r="AX16" s="237"/>
      <c r="AY16" s="237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x14ac:dyDescent="0.25">
      <c r="A17" s="1"/>
      <c r="B17" s="1"/>
      <c r="C17" s="1"/>
      <c r="D17" s="3" t="s">
        <v>73</v>
      </c>
      <c r="E17" s="1"/>
      <c r="F17" s="1"/>
      <c r="G17" s="1"/>
      <c r="H17" s="1"/>
      <c r="I17" s="1"/>
      <c r="J17" s="1"/>
      <c r="K17" s="1"/>
      <c r="L17" s="1"/>
      <c r="M17" s="1"/>
      <c r="N17" s="237">
        <v>10000</v>
      </c>
      <c r="O17" s="237"/>
      <c r="P17" s="237"/>
      <c r="Q17" s="237"/>
      <c r="R17" s="1"/>
      <c r="S17" s="1"/>
      <c r="T17" s="1"/>
      <c r="U17" s="1"/>
      <c r="V17" s="1"/>
      <c r="W17" s="1"/>
      <c r="X17" s="6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x14ac:dyDescent="0.25">
      <c r="A18" s="1"/>
      <c r="B18" s="1"/>
      <c r="C18" s="1"/>
      <c r="D18" s="16" t="s">
        <v>74</v>
      </c>
      <c r="E18" s="5"/>
      <c r="F18" s="5"/>
      <c r="G18" s="5"/>
      <c r="H18" s="5"/>
      <c r="I18" s="5"/>
      <c r="J18" s="5"/>
      <c r="K18" s="5"/>
      <c r="L18" s="5"/>
      <c r="M18" s="5"/>
      <c r="N18" s="241">
        <v>0.02</v>
      </c>
      <c r="O18" s="241"/>
      <c r="P18" s="241"/>
      <c r="Q18" s="241"/>
      <c r="R18" s="1"/>
      <c r="S18" s="1"/>
      <c r="T18" s="1"/>
      <c r="U18" s="1"/>
      <c r="V18" s="1"/>
      <c r="W18" s="1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35">
        <f>ROUND((N16+N17)*N18,2)</f>
        <v>2950</v>
      </c>
      <c r="S19" s="236"/>
      <c r="T19" s="236"/>
      <c r="U19" s="236"/>
      <c r="V19" s="1"/>
      <c r="W19" s="1"/>
      <c r="X19" s="6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x14ac:dyDescent="0.25">
      <c r="A20" s="1"/>
      <c r="B20" s="1"/>
      <c r="C20" s="4" t="s">
        <v>75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x14ac:dyDescent="0.25">
      <c r="A21" s="1"/>
      <c r="B21" s="1"/>
      <c r="C21" s="1"/>
      <c r="D21" s="3" t="s">
        <v>76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37">
        <v>3300</v>
      </c>
      <c r="S21" s="237"/>
      <c r="T21" s="237"/>
      <c r="U21" s="237"/>
      <c r="V21" s="1"/>
      <c r="W21" s="1"/>
      <c r="X21" s="6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x14ac:dyDescent="0.25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"/>
      <c r="W22" s="1"/>
      <c r="X22" s="6"/>
      <c r="Y22" s="1"/>
      <c r="Z22" s="1"/>
      <c r="AA22" s="1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6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x14ac:dyDescent="0.25">
      <c r="A24" s="1"/>
      <c r="B24" s="4" t="s">
        <v>81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38">
        <f>SUM(R14,R19,R21)</f>
        <v>26875</v>
      </c>
      <c r="S24" s="239"/>
      <c r="T24" s="239"/>
      <c r="U24" s="239"/>
      <c r="V24" s="1"/>
      <c r="W24" s="1"/>
      <c r="X24" s="6"/>
      <c r="Y24" s="1"/>
      <c r="Z24" s="1"/>
      <c r="AA24" s="1"/>
      <c r="AB24" s="4" t="s">
        <v>86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238">
        <f>SUM(AV10,AV12,AV14,AV16)</f>
        <v>8600</v>
      </c>
      <c r="AW24" s="239"/>
      <c r="AX24" s="239"/>
      <c r="AY24" s="239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3.8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</row>
    <row r="27" spans="1:73" ht="13.8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25">
      <c r="A28" s="2"/>
      <c r="B28" s="2"/>
      <c r="C28" s="82" t="s">
        <v>134</v>
      </c>
      <c r="D28" s="83"/>
      <c r="E28" s="83"/>
      <c r="F28" s="83"/>
      <c r="G28" s="83"/>
      <c r="H28" s="83"/>
      <c r="I28" s="84"/>
      <c r="J28" s="2"/>
      <c r="K28" s="82" t="s">
        <v>2</v>
      </c>
      <c r="L28" s="83"/>
      <c r="M28" s="83"/>
      <c r="N28" s="83"/>
      <c r="O28" s="83"/>
      <c r="P28" s="83"/>
      <c r="Q28" s="84"/>
      <c r="R28" s="2"/>
      <c r="S28" s="82" t="s">
        <v>3</v>
      </c>
      <c r="T28" s="83"/>
      <c r="U28" s="83"/>
      <c r="V28" s="83"/>
      <c r="W28" s="83"/>
      <c r="X28" s="83"/>
      <c r="Y28" s="84"/>
      <c r="Z28" s="2"/>
      <c r="AA28" s="82" t="s">
        <v>4</v>
      </c>
      <c r="AB28" s="83"/>
      <c r="AC28" s="83"/>
      <c r="AD28" s="83"/>
      <c r="AE28" s="83"/>
      <c r="AF28" s="83"/>
      <c r="AG28" s="84"/>
      <c r="AH28" s="2"/>
      <c r="AI28" s="244" t="s">
        <v>5</v>
      </c>
      <c r="AJ28" s="245"/>
      <c r="AK28" s="245"/>
      <c r="AL28" s="245"/>
      <c r="AM28" s="245"/>
      <c r="AN28" s="245"/>
      <c r="AO28" s="246"/>
      <c r="AP28" s="2"/>
      <c r="AQ28" s="82" t="s">
        <v>133</v>
      </c>
      <c r="AR28" s="83"/>
      <c r="AS28" s="83"/>
      <c r="AT28" s="83"/>
      <c r="AU28" s="83"/>
      <c r="AV28" s="83"/>
      <c r="AW28" s="84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3.8" thickBot="1" x14ac:dyDescent="0.3">
      <c r="A29" s="2"/>
      <c r="B29" s="2"/>
      <c r="C29" s="85"/>
      <c r="D29" s="86"/>
      <c r="E29" s="86"/>
      <c r="F29" s="86"/>
      <c r="G29" s="86"/>
      <c r="H29" s="86"/>
      <c r="I29" s="87"/>
      <c r="J29" s="2"/>
      <c r="K29" s="85"/>
      <c r="L29" s="86"/>
      <c r="M29" s="86"/>
      <c r="N29" s="86"/>
      <c r="O29" s="86"/>
      <c r="P29" s="86"/>
      <c r="Q29" s="87"/>
      <c r="R29" s="2"/>
      <c r="S29" s="85"/>
      <c r="T29" s="86"/>
      <c r="U29" s="86"/>
      <c r="V29" s="86"/>
      <c r="W29" s="86"/>
      <c r="X29" s="86"/>
      <c r="Y29" s="87"/>
      <c r="Z29" s="2"/>
      <c r="AA29" s="85"/>
      <c r="AB29" s="86"/>
      <c r="AC29" s="86"/>
      <c r="AD29" s="86"/>
      <c r="AE29" s="86"/>
      <c r="AF29" s="86"/>
      <c r="AG29" s="87"/>
      <c r="AH29" s="2"/>
      <c r="AI29" s="247"/>
      <c r="AJ29" s="248"/>
      <c r="AK29" s="248"/>
      <c r="AL29" s="248"/>
      <c r="AM29" s="248"/>
      <c r="AN29" s="248"/>
      <c r="AO29" s="249"/>
      <c r="AP29" s="2"/>
      <c r="AQ29" s="85"/>
      <c r="AR29" s="86"/>
      <c r="AS29" s="86"/>
      <c r="AT29" s="86"/>
      <c r="AU29" s="86"/>
      <c r="AV29" s="86"/>
      <c r="AW29" s="87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25">
      <c r="A31" s="31"/>
      <c r="B31" s="80" t="s">
        <v>187</v>
      </c>
      <c r="C31" s="80"/>
      <c r="D31" s="80"/>
      <c r="E31" s="80"/>
      <c r="F31" s="80"/>
      <c r="G31" s="80"/>
      <c r="H31" s="80"/>
      <c r="I31" s="80"/>
      <c r="J31" s="80"/>
      <c r="K31" s="8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</row>
    <row r="32" spans="1:7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</sheetData>
  <sheetProtection selectLockedCells="1"/>
  <mergeCells count="24">
    <mergeCell ref="B31:K31"/>
    <mergeCell ref="S28:Y29"/>
    <mergeCell ref="AA28:AG29"/>
    <mergeCell ref="AI28:AO29"/>
    <mergeCell ref="AQ28:AW29"/>
    <mergeCell ref="R21:U21"/>
    <mergeCell ref="R24:U24"/>
    <mergeCell ref="C28:I29"/>
    <mergeCell ref="K28:Q29"/>
    <mergeCell ref="N16:Q16"/>
    <mergeCell ref="N17:Q17"/>
    <mergeCell ref="N18:Q18"/>
    <mergeCell ref="N10:Q10"/>
    <mergeCell ref="N11:Q11"/>
    <mergeCell ref="N12:Q12"/>
    <mergeCell ref="N13:Q13"/>
    <mergeCell ref="R19:U19"/>
    <mergeCell ref="R14:U14"/>
    <mergeCell ref="AV10:AY10"/>
    <mergeCell ref="AV24:AY24"/>
    <mergeCell ref="AV12:AY12"/>
    <mergeCell ref="AV14:AY14"/>
    <mergeCell ref="AD16:AQ16"/>
    <mergeCell ref="AV16:AY16"/>
  </mergeCells>
  <hyperlinks>
    <hyperlink ref="S28:Y29" location="Leistungsdaten!A1" display="Leistungsdaten"/>
    <hyperlink ref="AA28:AG29" location="'variable Kosten'!A1" display="variable Kosten"/>
    <hyperlink ref="K28:Q29" location="Auftragsdaten!A1" display="Auftragsdaten"/>
    <hyperlink ref="C28:I29" location="Home!A1" display="Home"/>
    <hyperlink ref="AQ28:AW29" location="Kalkulation!A1" display="Kalkulation"/>
    <hyperlink ref="B31" r:id="rId1" display="www.anmietunternehmer.de "/>
  </hyperlinks>
  <pageMargins left="0.70866141732283472" right="0.70866141732283472" top="0.78740157480314965" bottom="0.78740157480314965" header="0.31496062992125984" footer="0.31496062992125984"/>
  <pageSetup paperSize="9" scale="94" orientation="landscape" blackAndWhite="1" horizontalDpi="0" verticalDpi="0" r:id="rId2"/>
  <headerFooter>
    <oddHeader>&amp;L&amp;8buscost 2.0</oddHeader>
    <oddFooter>&amp;L&amp;8(c) Peter Bagdahn&amp;R&amp;8www.anmietunternehmer.de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2"/>
  <sheetViews>
    <sheetView showGridLines="0" showRowColHeaders="0" workbookViewId="0">
      <selection activeCell="M24" sqref="M24"/>
    </sheetView>
  </sheetViews>
  <sheetFormatPr baseColWidth="10" defaultColWidth="2.6640625" defaultRowHeight="13.2" x14ac:dyDescent="0.25"/>
  <cols>
    <col min="76" max="76" width="2.6640625" hidden="1" customWidth="1"/>
  </cols>
  <sheetData>
    <row r="1" spans="1:7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6" ht="13.8" x14ac:dyDescent="0.25">
      <c r="A2" s="33"/>
      <c r="B2" s="32" t="s">
        <v>0</v>
      </c>
      <c r="C2" s="32"/>
      <c r="D2" s="32"/>
      <c r="E2" s="32"/>
      <c r="F2" s="32"/>
      <c r="G2" s="32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</row>
    <row r="3" spans="1:76" ht="23.4" x14ac:dyDescent="0.4">
      <c r="A3" s="35"/>
      <c r="B3" s="36" t="s">
        <v>133</v>
      </c>
      <c r="C3" s="36"/>
      <c r="D3" s="36"/>
      <c r="E3" s="36"/>
      <c r="F3" s="36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</row>
    <row r="4" spans="1:76" x14ac:dyDescent="0.25">
      <c r="A4" s="1"/>
      <c r="B4" s="9" t="str">
        <f>(Auftragsdaten!$H$7&amp;" "&amp;Auftragsdaten!$H$8)</f>
        <v>xxx GmbH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6" x14ac:dyDescent="0.25">
      <c r="A5" s="1"/>
      <c r="B5" s="27" t="str">
        <f>Auftragsdaten!H19</f>
        <v>Umlauf 766 - 1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X5" t="s">
        <v>144</v>
      </c>
    </row>
    <row r="6" spans="1:76" x14ac:dyDescent="0.25">
      <c r="A6" s="1"/>
      <c r="B6" s="27" t="str">
        <f>Auftragsdaten!H21</f>
        <v>Solobus 12 m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X6" t="s">
        <v>145</v>
      </c>
    </row>
    <row r="7" spans="1:7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X7" t="s">
        <v>146</v>
      </c>
    </row>
    <row r="8" spans="1:76" x14ac:dyDescent="0.25">
      <c r="A8" s="1"/>
      <c r="B8" s="4" t="s">
        <v>88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35">
        <f>Fixkosten!AV24</f>
        <v>8600</v>
      </c>
      <c r="U8" s="236"/>
      <c r="V8" s="236"/>
      <c r="W8" s="236"/>
      <c r="X8" s="1"/>
      <c r="Y8" s="1"/>
      <c r="Z8" s="1"/>
      <c r="AA8" s="1"/>
      <c r="AB8" s="1"/>
      <c r="AC8" s="1"/>
      <c r="AD8" s="1"/>
      <c r="AE8" s="4" t="s">
        <v>139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235">
        <f>Leistungsdaten!BB24</f>
        <v>95722.85</v>
      </c>
      <c r="AX8" s="236"/>
      <c r="AY8" s="236"/>
      <c r="AZ8" s="236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X8" t="s">
        <v>151</v>
      </c>
    </row>
    <row r="9" spans="1:76" x14ac:dyDescent="0.25">
      <c r="A9" s="1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35"/>
      <c r="U9" s="236"/>
      <c r="V9" s="236"/>
      <c r="W9" s="236"/>
      <c r="X9" s="1"/>
      <c r="Y9" s="1"/>
      <c r="Z9" s="1"/>
      <c r="AA9" s="1"/>
      <c r="AB9" s="1"/>
      <c r="AC9" s="1"/>
      <c r="AD9" s="1"/>
      <c r="AE9" s="5" t="s">
        <v>142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253">
        <f>-(T15+T20)</f>
        <v>-62902.671777777781</v>
      </c>
      <c r="AX9" s="253"/>
      <c r="AY9" s="253"/>
      <c r="AZ9" s="253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6" x14ac:dyDescent="0.25">
      <c r="A10" s="1"/>
      <c r="B10" s="4" t="s">
        <v>87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35">
        <f>Fixkosten!R24</f>
        <v>26875</v>
      </c>
      <c r="U10" s="235"/>
      <c r="V10" s="235"/>
      <c r="W10" s="235"/>
      <c r="X10" s="1"/>
      <c r="Y10" s="1"/>
      <c r="Z10" s="1"/>
      <c r="AA10" s="1"/>
      <c r="AB10" s="1"/>
      <c r="AC10" s="1"/>
      <c r="AD10" s="1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9"/>
      <c r="AX10" s="39"/>
      <c r="AY10" s="39"/>
      <c r="AZ10" s="39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X10" t="s">
        <v>147</v>
      </c>
    </row>
    <row r="11" spans="1:76" x14ac:dyDescent="0.25">
      <c r="A11" s="1"/>
      <c r="B11" s="4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52"/>
      <c r="Q11" s="252"/>
      <c r="R11" s="252"/>
      <c r="S11" s="25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4" t="s">
        <v>140</v>
      </c>
      <c r="AF11" s="4"/>
      <c r="AG11" s="1"/>
      <c r="AH11" s="1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4"/>
      <c r="AU11" s="9"/>
      <c r="AV11" s="9"/>
      <c r="AW11" s="250">
        <f>SUM(AW8:AZ9)</f>
        <v>32820.178222222225</v>
      </c>
      <c r="AX11" s="251"/>
      <c r="AY11" s="251"/>
      <c r="AZ11" s="25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X11" t="s">
        <v>148</v>
      </c>
    </row>
    <row r="12" spans="1:76" x14ac:dyDescent="0.25">
      <c r="A12" s="1"/>
      <c r="B12" s="4" t="s">
        <v>63</v>
      </c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9"/>
      <c r="Q12" s="39"/>
      <c r="R12" s="39"/>
      <c r="S12" s="39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5" t="s">
        <v>87</v>
      </c>
      <c r="AF12" s="1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42"/>
      <c r="AU12" s="43"/>
      <c r="AV12" s="43"/>
      <c r="AW12" s="253">
        <f>-T10</f>
        <v>-26875</v>
      </c>
      <c r="AX12" s="255"/>
      <c r="AY12" s="255"/>
      <c r="AZ12" s="255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X12" t="s">
        <v>149</v>
      </c>
    </row>
    <row r="13" spans="1:76" x14ac:dyDescent="0.25">
      <c r="A13" s="1"/>
      <c r="B13" s="3" t="s">
        <v>135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52">
        <f>ROUND(Leistungsdaten!AL24,0)</f>
        <v>55399</v>
      </c>
      <c r="Q13" s="252"/>
      <c r="R13" s="252"/>
      <c r="S13" s="252"/>
      <c r="T13" s="39"/>
      <c r="U13" s="39"/>
      <c r="V13" s="39"/>
      <c r="W13" s="39"/>
      <c r="X13" s="1"/>
      <c r="Y13" s="1"/>
      <c r="Z13" s="1"/>
      <c r="AA13" s="1"/>
      <c r="AB13" s="1"/>
      <c r="AC13" s="1"/>
      <c r="AD13" s="1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X13" t="s">
        <v>150</v>
      </c>
    </row>
    <row r="14" spans="1:76" x14ac:dyDescent="0.25">
      <c r="A14" s="1"/>
      <c r="B14" s="16" t="s">
        <v>136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53">
        <f>'variable Kosten'!R24</f>
        <v>0.49</v>
      </c>
      <c r="Q14" s="253"/>
      <c r="R14" s="253"/>
      <c r="S14" s="25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4" t="s">
        <v>141</v>
      </c>
      <c r="AF14" s="4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44"/>
      <c r="AU14" s="9"/>
      <c r="AV14" s="9"/>
      <c r="AW14" s="250">
        <f>SUM(AW11:AZ12)</f>
        <v>5945.1782222222246</v>
      </c>
      <c r="AX14" s="251"/>
      <c r="AY14" s="251"/>
      <c r="AZ14" s="25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6" x14ac:dyDescent="0.25">
      <c r="A15" s="1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35">
        <f>P13*P14</f>
        <v>27145.51</v>
      </c>
      <c r="U15" s="235"/>
      <c r="V15" s="235"/>
      <c r="W15" s="235"/>
      <c r="X15" s="1"/>
      <c r="Y15" s="1"/>
      <c r="Z15" s="1"/>
      <c r="AA15" s="1"/>
      <c r="AB15" s="1"/>
      <c r="AC15" s="1"/>
      <c r="AD15" s="1"/>
      <c r="AE15" s="5" t="s">
        <v>88</v>
      </c>
      <c r="AF15" s="1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53">
        <f>-T8</f>
        <v>-8600</v>
      </c>
      <c r="AX15" s="255"/>
      <c r="AY15" s="255"/>
      <c r="AZ15" s="255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6" x14ac:dyDescent="0.25">
      <c r="A16" s="1"/>
      <c r="B16" s="4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52"/>
      <c r="Q16" s="252"/>
      <c r="R16" s="252"/>
      <c r="S16" s="25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X16" t="s">
        <v>152</v>
      </c>
    </row>
    <row r="17" spans="1:76" x14ac:dyDescent="0.25">
      <c r="A17" s="1"/>
      <c r="B17" s="4" t="s">
        <v>59</v>
      </c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35"/>
      <c r="Q17" s="235"/>
      <c r="R17" s="235"/>
      <c r="S17" s="23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4" t="s">
        <v>143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250">
        <f>SUM(AW14:AZ15)</f>
        <v>-2654.8217777777754</v>
      </c>
      <c r="AX17" s="251"/>
      <c r="AY17" s="251"/>
      <c r="AZ17" s="25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X17" t="s">
        <v>153</v>
      </c>
    </row>
    <row r="18" spans="1:76" x14ac:dyDescent="0.25">
      <c r="A18" s="1"/>
      <c r="B18" s="1" t="s">
        <v>102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52">
        <f>ROUND(Leistungsdaten!AS24,0)</f>
        <v>1434</v>
      </c>
      <c r="Q18" s="252"/>
      <c r="R18" s="252"/>
      <c r="S18" s="252"/>
      <c r="T18" s="39"/>
      <c r="U18" s="39"/>
      <c r="V18" s="39"/>
      <c r="W18" s="39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X18" t="s">
        <v>154</v>
      </c>
    </row>
    <row r="19" spans="1:76" x14ac:dyDescent="0.25">
      <c r="A19" s="1"/>
      <c r="B19" s="16" t="s">
        <v>89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53">
        <f>'variable Kosten'!AU24</f>
        <v>24.935259259259261</v>
      </c>
      <c r="Q19" s="253"/>
      <c r="R19" s="253"/>
      <c r="S19" s="25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4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X19" t="s">
        <v>155</v>
      </c>
    </row>
    <row r="20" spans="1:76" ht="13.8" thickBot="1" x14ac:dyDescent="0.3">
      <c r="A20" s="1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254">
        <f>P18*P19</f>
        <v>35757.161777777779</v>
      </c>
      <c r="U20" s="254"/>
      <c r="V20" s="254"/>
      <c r="W20" s="254"/>
      <c r="X20" s="1"/>
      <c r="Y20" s="1"/>
      <c r="Z20" s="1"/>
      <c r="AA20" s="1"/>
      <c r="AB20" s="1"/>
      <c r="AC20" s="1"/>
      <c r="AD20" s="1"/>
      <c r="AE20" s="46" t="str">
        <f>IF(AW17&lt;0,"Handlungsempfehlung","")</f>
        <v>Handlungsempfehlung</v>
      </c>
      <c r="AF20" s="1"/>
      <c r="AG20" s="1"/>
      <c r="AH20" s="1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4"/>
      <c r="AW20" s="9"/>
      <c r="AX20" s="9"/>
      <c r="AY20" s="9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 t="str">
        <f>IF($AW$11&lt;0,BX16, IF($AW$14&lt;0,BX10, IF($AW$17&lt;0,BX5,"")))</f>
        <v>Die Vergütung reicht nicht aus, um die anteiligen Verwaltungskosten voll zu decken.</v>
      </c>
      <c r="AF21" s="1"/>
      <c r="AG21" s="1"/>
      <c r="AH21" s="1"/>
      <c r="AI21" s="3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44"/>
      <c r="AW21" s="9"/>
      <c r="AX21" s="9"/>
      <c r="AY21" s="9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6" x14ac:dyDescent="0.25">
      <c r="A22" s="1"/>
      <c r="B22" s="4" t="s">
        <v>137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50">
        <f>SUM(T8,T10,T15,T20)</f>
        <v>98377.671777777781</v>
      </c>
      <c r="U22" s="250"/>
      <c r="V22" s="250"/>
      <c r="W22" s="250"/>
      <c r="X22" s="1"/>
      <c r="Y22" s="1"/>
      <c r="Z22" s="1"/>
      <c r="AA22" s="1"/>
      <c r="AB22" s="1"/>
      <c r="AC22" s="1"/>
      <c r="AD22" s="1"/>
      <c r="AE22" s="1" t="str">
        <f>IF($AW$11&lt;0,BX17, IF($AW$14&lt;0,BX11, IF($AW$17&lt;0,BX6,"")))</f>
        <v>Dennoch lohnt es sich, den Verkehr weiter zu betreiben, wenn zu erwarten ist, dass</v>
      </c>
      <c r="AF22" s="1"/>
      <c r="AG22" s="1"/>
      <c r="AH22" s="4"/>
      <c r="AI22" s="3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39"/>
      <c r="BA22" s="40"/>
      <c r="BB22" s="40"/>
      <c r="BC22" s="40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6" x14ac:dyDescent="0.25">
      <c r="A23" s="1"/>
      <c r="B23" s="4" t="s">
        <v>138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50">
        <f>T22/Leistungsdaten!AD24</f>
        <v>1.8499220708518824</v>
      </c>
      <c r="U23" s="250"/>
      <c r="V23" s="250"/>
      <c r="W23" s="250"/>
      <c r="X23" s="1"/>
      <c r="Y23" s="1"/>
      <c r="Z23" s="1"/>
      <c r="AA23" s="1"/>
      <c r="AB23" s="1"/>
      <c r="AC23" s="1"/>
      <c r="AD23" s="1"/>
      <c r="AE23" s="1" t="str">
        <f>IF($AW$11&lt;0,BX18, IF($AW$14&lt;0,BX12, IF($AW$17&lt;0,BX7,"")))</f>
        <v>in absehbarer Zeit die Vergütung entsprechend angepasst wird.</v>
      </c>
      <c r="AF23" s="1"/>
      <c r="AG23" s="1"/>
      <c r="AH23" s="4"/>
      <c r="AI23" s="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39"/>
      <c r="BA23" s="40"/>
      <c r="BB23" s="40"/>
      <c r="BC23" s="40"/>
      <c r="BD23" s="38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47" t="str">
        <f>IF($AW$11&lt;0,BX19, IF($AW$14&lt;0,BX13, IF($AW$17&lt;0,BX8,"")))</f>
        <v xml:space="preserve"> 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6" ht="13.8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</row>
    <row r="27" spans="1:76" ht="13.8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6" x14ac:dyDescent="0.25">
      <c r="A28" s="2"/>
      <c r="B28" s="2"/>
      <c r="C28" s="82" t="s">
        <v>134</v>
      </c>
      <c r="D28" s="83"/>
      <c r="E28" s="83"/>
      <c r="F28" s="83"/>
      <c r="G28" s="83"/>
      <c r="H28" s="83"/>
      <c r="I28" s="84"/>
      <c r="J28" s="2"/>
      <c r="K28" s="82" t="s">
        <v>2</v>
      </c>
      <c r="L28" s="83"/>
      <c r="M28" s="83"/>
      <c r="N28" s="83"/>
      <c r="O28" s="83"/>
      <c r="P28" s="83"/>
      <c r="Q28" s="84"/>
      <c r="R28" s="2"/>
      <c r="S28" s="82" t="s">
        <v>3</v>
      </c>
      <c r="T28" s="83"/>
      <c r="U28" s="83"/>
      <c r="V28" s="83"/>
      <c r="W28" s="83"/>
      <c r="X28" s="83"/>
      <c r="Y28" s="84"/>
      <c r="Z28" s="2"/>
      <c r="AA28" s="82" t="s">
        <v>4</v>
      </c>
      <c r="AB28" s="83"/>
      <c r="AC28" s="83"/>
      <c r="AD28" s="83"/>
      <c r="AE28" s="83"/>
      <c r="AF28" s="83"/>
      <c r="AG28" s="84"/>
      <c r="AH28" s="2"/>
      <c r="AI28" s="82" t="s">
        <v>5</v>
      </c>
      <c r="AJ28" s="83"/>
      <c r="AK28" s="83"/>
      <c r="AL28" s="83"/>
      <c r="AM28" s="83"/>
      <c r="AN28" s="83"/>
      <c r="AO28" s="84"/>
      <c r="AP28" s="2"/>
      <c r="AQ28" s="256" t="s">
        <v>133</v>
      </c>
      <c r="AR28" s="257"/>
      <c r="AS28" s="257"/>
      <c r="AT28" s="257"/>
      <c r="AU28" s="257"/>
      <c r="AV28" s="257"/>
      <c r="AW28" s="258"/>
      <c r="AX28" s="2"/>
      <c r="AY28" s="82" t="s">
        <v>131</v>
      </c>
      <c r="AZ28" s="83"/>
      <c r="BA28" s="83"/>
      <c r="BB28" s="83"/>
      <c r="BC28" s="83"/>
      <c r="BD28" s="83"/>
      <c r="BE28" s="84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6" ht="13.8" thickBot="1" x14ac:dyDescent="0.3">
      <c r="A29" s="2"/>
      <c r="B29" s="2"/>
      <c r="C29" s="85"/>
      <c r="D29" s="86"/>
      <c r="E29" s="86"/>
      <c r="F29" s="86"/>
      <c r="G29" s="86"/>
      <c r="H29" s="86"/>
      <c r="I29" s="87"/>
      <c r="J29" s="2"/>
      <c r="K29" s="85"/>
      <c r="L29" s="86"/>
      <c r="M29" s="86"/>
      <c r="N29" s="86"/>
      <c r="O29" s="86"/>
      <c r="P29" s="86"/>
      <c r="Q29" s="87"/>
      <c r="R29" s="2"/>
      <c r="S29" s="85"/>
      <c r="T29" s="86"/>
      <c r="U29" s="86"/>
      <c r="V29" s="86"/>
      <c r="W29" s="86"/>
      <c r="X29" s="86"/>
      <c r="Y29" s="87"/>
      <c r="Z29" s="2"/>
      <c r="AA29" s="85"/>
      <c r="AB29" s="86"/>
      <c r="AC29" s="86"/>
      <c r="AD29" s="86"/>
      <c r="AE29" s="86"/>
      <c r="AF29" s="86"/>
      <c r="AG29" s="87"/>
      <c r="AH29" s="2"/>
      <c r="AI29" s="85"/>
      <c r="AJ29" s="86"/>
      <c r="AK29" s="86"/>
      <c r="AL29" s="86"/>
      <c r="AM29" s="86"/>
      <c r="AN29" s="86"/>
      <c r="AO29" s="87"/>
      <c r="AP29" s="2"/>
      <c r="AQ29" s="259"/>
      <c r="AR29" s="260"/>
      <c r="AS29" s="260"/>
      <c r="AT29" s="260"/>
      <c r="AU29" s="260"/>
      <c r="AV29" s="260"/>
      <c r="AW29" s="261"/>
      <c r="AX29" s="2"/>
      <c r="AY29" s="85"/>
      <c r="AZ29" s="86"/>
      <c r="BA29" s="86"/>
      <c r="BB29" s="86"/>
      <c r="BC29" s="86"/>
      <c r="BD29" s="86"/>
      <c r="BE29" s="87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6" x14ac:dyDescent="0.25">
      <c r="A31" s="31"/>
      <c r="B31" s="80" t="s">
        <v>187</v>
      </c>
      <c r="C31" s="80"/>
      <c r="D31" s="80"/>
      <c r="E31" s="80"/>
      <c r="F31" s="80"/>
      <c r="G31" s="80"/>
      <c r="H31" s="80"/>
      <c r="I31" s="80"/>
      <c r="J31" s="80"/>
      <c r="K31" s="79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</row>
    <row r="32" spans="1:7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</sheetData>
  <sheetProtection selectLockedCells="1"/>
  <mergeCells count="29">
    <mergeCell ref="B31:J31"/>
    <mergeCell ref="T8:W8"/>
    <mergeCell ref="T9:W9"/>
    <mergeCell ref="P11:S11"/>
    <mergeCell ref="P16:S16"/>
    <mergeCell ref="T10:W10"/>
    <mergeCell ref="P13:S13"/>
    <mergeCell ref="P14:S14"/>
    <mergeCell ref="T15:W15"/>
    <mergeCell ref="C28:I29"/>
    <mergeCell ref="K28:Q29"/>
    <mergeCell ref="S28:Y29"/>
    <mergeCell ref="AA28:AG29"/>
    <mergeCell ref="AI28:AO29"/>
    <mergeCell ref="AY28:BE29"/>
    <mergeCell ref="AQ28:AW29"/>
    <mergeCell ref="AW8:AZ8"/>
    <mergeCell ref="AW9:AZ9"/>
    <mergeCell ref="AW11:AZ11"/>
    <mergeCell ref="AW12:AZ12"/>
    <mergeCell ref="AW14:AZ14"/>
    <mergeCell ref="AW15:AZ15"/>
    <mergeCell ref="AW17:AZ17"/>
    <mergeCell ref="P18:S18"/>
    <mergeCell ref="P19:S19"/>
    <mergeCell ref="T20:W20"/>
    <mergeCell ref="T22:W22"/>
    <mergeCell ref="T23:W23"/>
    <mergeCell ref="P17:S17"/>
  </mergeCells>
  <conditionalFormatting sqref="AW17:AZ17 AW14:AZ14 AW11:AZ11">
    <cfRule type="cellIs" dxfId="0" priority="3" stopIfTrue="1" operator="lessThan">
      <formula>0</formula>
    </cfRule>
  </conditionalFormatting>
  <hyperlinks>
    <hyperlink ref="AY28:BE29" location="Druckansicht!A1" display="Ergebnisdruck"/>
    <hyperlink ref="AI28:AO29" location="Fixkosten!A1" display="Fixkosten"/>
    <hyperlink ref="S28:Y29" location="Leistungsdaten!A1" display="Leistungsdaten"/>
    <hyperlink ref="AA28:AG29" location="'variable Kosten'!A1" display="variable Kosten"/>
    <hyperlink ref="K28:Q29" location="Auftragsdaten!A1" display="Auftragsdaten"/>
    <hyperlink ref="C28:I29" location="Home!A1" display="Home"/>
    <hyperlink ref="B31" r:id="rId1" display="www.anmietunternehmer.de "/>
  </hyperlinks>
  <pageMargins left="0.70866141732283472" right="0.70866141732283472" top="0.78740157480314965" bottom="0.78740157480314965" header="0.31496062992125984" footer="0.31496062992125984"/>
  <pageSetup paperSize="9" scale="83" orientation="landscape" blackAndWhite="1" horizontalDpi="0" verticalDpi="0" r:id="rId2"/>
  <headerFooter>
    <oddHeader>&amp;L&amp;8buscost 2.0</oddHeader>
    <oddFooter>&amp;L&amp;8(c) Peter Bagdahn&amp;R&amp;8www.anmietunternehmer.de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7"/>
  <sheetViews>
    <sheetView showGridLines="0" workbookViewId="0"/>
  </sheetViews>
  <sheetFormatPr baseColWidth="10" defaultColWidth="3.33203125" defaultRowHeight="13.2" x14ac:dyDescent="0.25"/>
  <cols>
    <col min="1" max="16384" width="3.33203125" style="52"/>
  </cols>
  <sheetData>
    <row r="1" spans="1:35" ht="13.8" thickBot="1" x14ac:dyDescent="0.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  <c r="AA1" s="51"/>
      <c r="AB1" s="51"/>
    </row>
    <row r="2" spans="1:35" ht="15.6" x14ac:dyDescent="0.3">
      <c r="A2" s="53" t="s">
        <v>90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1"/>
      <c r="AA2" s="51"/>
      <c r="AB2" s="51"/>
      <c r="AC2" s="82" t="s">
        <v>132</v>
      </c>
      <c r="AD2" s="83"/>
      <c r="AE2" s="83"/>
      <c r="AF2" s="83"/>
      <c r="AG2" s="83"/>
      <c r="AH2" s="83"/>
      <c r="AI2" s="84"/>
    </row>
    <row r="3" spans="1:35" s="55" customFormat="1" ht="10.8" thickBot="1" x14ac:dyDescent="0.25">
      <c r="AC3" s="85"/>
      <c r="AD3" s="86"/>
      <c r="AE3" s="86"/>
      <c r="AF3" s="86"/>
      <c r="AG3" s="86"/>
      <c r="AH3" s="86"/>
      <c r="AI3" s="87"/>
    </row>
    <row r="4" spans="1:35" s="55" customFormat="1" ht="10.199999999999999" x14ac:dyDescent="0.2">
      <c r="A4" s="56" t="s">
        <v>7</v>
      </c>
      <c r="O4" s="56" t="s">
        <v>13</v>
      </c>
    </row>
    <row r="5" spans="1:35" s="55" customFormat="1" ht="10.199999999999999" x14ac:dyDescent="0.2">
      <c r="A5" s="55" t="str">
        <f>(Auftragsdaten!$H$7&amp;" "&amp;Auftragsdaten!$H$8)</f>
        <v>xxx GmbH</v>
      </c>
      <c r="O5" s="55" t="str">
        <f>(Auftragsdaten!AC7&amp;" "&amp;Auftragsdaten!AC8)</f>
        <v>Privatbus GmbH</v>
      </c>
    </row>
    <row r="6" spans="1:35" s="55" customFormat="1" ht="10.199999999999999" x14ac:dyDescent="0.2">
      <c r="A6" s="55" t="str">
        <f>Auftragsdaten!H10</f>
        <v>xxx-Str.</v>
      </c>
      <c r="O6" s="55" t="str">
        <f>Auftragsdaten!AC10</f>
        <v>Steetwiesen 23</v>
      </c>
    </row>
    <row r="7" spans="1:35" s="55" customFormat="1" ht="10.199999999999999" x14ac:dyDescent="0.2">
      <c r="A7" s="55" t="str">
        <f>(Auftragsdaten!H12&amp;" "&amp;Auftragsdaten!K12)</f>
        <v>xxxx xxxx</v>
      </c>
      <c r="O7" s="55" t="str">
        <f>(Auftragsdaten!AC12&amp;" "&amp;Auftragsdaten!AF12)</f>
        <v>xxxxx Münsingen</v>
      </c>
    </row>
    <row r="8" spans="1:35" s="55" customFormat="1" ht="10.199999999999999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35" s="55" customFormat="1" ht="10.199999999999999" x14ac:dyDescent="0.2"/>
    <row r="10" spans="1:35" s="55" customFormat="1" ht="10.199999999999999" x14ac:dyDescent="0.2">
      <c r="A10" s="56" t="s">
        <v>15</v>
      </c>
      <c r="O10" s="56" t="s">
        <v>17</v>
      </c>
    </row>
    <row r="11" spans="1:35" s="55" customFormat="1" ht="10.199999999999999" x14ac:dyDescent="0.2">
      <c r="A11" s="55" t="s">
        <v>16</v>
      </c>
      <c r="F11" s="55" t="str">
        <f>Auftragsdaten!H19</f>
        <v>Umlauf 766 - 1</v>
      </c>
      <c r="O11" s="55" t="str">
        <f>Auftragsdaten!H21</f>
        <v>Solobus 12 m</v>
      </c>
    </row>
    <row r="12" spans="1:35" s="55" customFormat="1" ht="10.199999999999999" x14ac:dyDescent="0.2">
      <c r="A12" s="55" t="s">
        <v>95</v>
      </c>
      <c r="F12" s="265">
        <f>Auftragsdaten!AE19</f>
        <v>39904</v>
      </c>
      <c r="G12" s="266"/>
      <c r="H12" s="266"/>
      <c r="I12" s="266"/>
    </row>
    <row r="13" spans="1:35" s="55" customFormat="1" ht="10.199999999999999" x14ac:dyDescent="0.2">
      <c r="A13" s="55" t="s">
        <v>96</v>
      </c>
      <c r="F13" s="265">
        <f>Auftragsdaten!AE21</f>
        <v>39904</v>
      </c>
      <c r="G13" s="266"/>
      <c r="H13" s="266"/>
      <c r="I13" s="266"/>
    </row>
    <row r="14" spans="1:35" s="55" customFormat="1" ht="10.199999999999999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35" s="55" customFormat="1" ht="10.199999999999999" x14ac:dyDescent="0.2"/>
    <row r="16" spans="1:35" s="55" customFormat="1" ht="10.199999999999999" x14ac:dyDescent="0.2">
      <c r="A16" s="56" t="s">
        <v>3</v>
      </c>
    </row>
    <row r="17" spans="1:25" s="55" customFormat="1" ht="10.199999999999999" x14ac:dyDescent="0.2">
      <c r="A17" s="55" t="s">
        <v>104</v>
      </c>
      <c r="F17" s="270">
        <f>Leistungsdaten!AD24</f>
        <v>53179.360000000008</v>
      </c>
      <c r="G17" s="270"/>
      <c r="H17" s="270"/>
      <c r="I17" s="270"/>
      <c r="O17" s="55" t="s">
        <v>106</v>
      </c>
      <c r="T17" s="270">
        <f>Leistungsdaten!AS24</f>
        <v>1433.75</v>
      </c>
      <c r="U17" s="270"/>
      <c r="V17" s="270"/>
      <c r="W17" s="270"/>
    </row>
    <row r="18" spans="1:25" s="55" customFormat="1" ht="10.199999999999999" x14ac:dyDescent="0.2">
      <c r="A18" s="55" t="s">
        <v>105</v>
      </c>
      <c r="F18" s="270">
        <f>Leistungsdaten!AL24</f>
        <v>55399.360000000008</v>
      </c>
      <c r="G18" s="270"/>
      <c r="H18" s="270"/>
      <c r="I18" s="270"/>
      <c r="O18" s="55" t="s">
        <v>107</v>
      </c>
      <c r="T18" s="271">
        <f>Leistungsdaten!BB24</f>
        <v>95722.85</v>
      </c>
      <c r="U18" s="271"/>
      <c r="V18" s="271"/>
      <c r="W18" s="271"/>
    </row>
    <row r="19" spans="1:25" s="55" customFormat="1" ht="10.8" thickBot="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1:25" s="55" customFormat="1" ht="10.8" thickTop="1" x14ac:dyDescent="0.2"/>
    <row r="21" spans="1:25" s="55" customFormat="1" ht="10.199999999999999" x14ac:dyDescent="0.2"/>
    <row r="22" spans="1:25" s="55" customFormat="1" ht="10.199999999999999" x14ac:dyDescent="0.2">
      <c r="A22" s="56" t="s">
        <v>123</v>
      </c>
    </row>
    <row r="23" spans="1:25" s="55" customFormat="1" ht="10.199999999999999" x14ac:dyDescent="0.2"/>
    <row r="24" spans="1:25" s="55" customFormat="1" ht="10.199999999999999" x14ac:dyDescent="0.2">
      <c r="A24" s="55" t="s">
        <v>127</v>
      </c>
    </row>
    <row r="25" spans="1:25" s="55" customFormat="1" ht="10.199999999999999" x14ac:dyDescent="0.2">
      <c r="A25" s="55" t="s">
        <v>124</v>
      </c>
    </row>
    <row r="26" spans="1:25" s="55" customFormat="1" ht="10.199999999999999" x14ac:dyDescent="0.2"/>
    <row r="27" spans="1:25" s="55" customFormat="1" ht="10.199999999999999" x14ac:dyDescent="0.2">
      <c r="A27" s="55" t="s">
        <v>119</v>
      </c>
      <c r="L27" s="264">
        <f>W123</f>
        <v>98377.671777777781</v>
      </c>
      <c r="M27" s="264"/>
      <c r="N27" s="264"/>
    </row>
    <row r="28" spans="1:25" s="55" customFormat="1" ht="10.199999999999999" x14ac:dyDescent="0.2">
      <c r="A28" s="55" t="s">
        <v>125</v>
      </c>
      <c r="L28" s="264">
        <f>W125</f>
        <v>1.85</v>
      </c>
      <c r="M28" s="264"/>
      <c r="N28" s="264"/>
    </row>
    <row r="29" spans="1:25" s="55" customFormat="1" ht="10.199999999999999" x14ac:dyDescent="0.2"/>
    <row r="30" spans="1:25" s="55" customFormat="1" ht="10.199999999999999" x14ac:dyDescent="0.2">
      <c r="A30" s="55" t="s">
        <v>122</v>
      </c>
      <c r="L30" s="264">
        <f>Leistungsdaten!BB24</f>
        <v>95722.85</v>
      </c>
      <c r="M30" s="264"/>
      <c r="N30" s="264"/>
    </row>
    <row r="31" spans="1:25" s="55" customFormat="1" ht="10.199999999999999" x14ac:dyDescent="0.2">
      <c r="A31" s="55" t="s">
        <v>126</v>
      </c>
      <c r="L31" s="264">
        <f>ROUND(Druckansicht!L30/Druckansicht!F17,2)</f>
        <v>1.8</v>
      </c>
      <c r="M31" s="264"/>
      <c r="N31" s="264"/>
    </row>
    <row r="32" spans="1:25" s="55" customFormat="1" ht="10.199999999999999" x14ac:dyDescent="0.2"/>
    <row r="33" spans="1:14" s="55" customFormat="1" ht="10.199999999999999" x14ac:dyDescent="0.2">
      <c r="A33" s="55" t="str">
        <f>IF((L28-L31)&gt;0,"notwendige Vergütungsanpassung pro km","Gewinn pro km")</f>
        <v>notwendige Vergütungsanpassung pro km</v>
      </c>
      <c r="L33" s="264">
        <f>IF((L28-L31)&lt;0,-(L28-L31),(L28-L31))</f>
        <v>5.0000000000000044E-2</v>
      </c>
      <c r="M33" s="264"/>
      <c r="N33" s="264"/>
    </row>
    <row r="34" spans="1:14" s="55" customFormat="1" ht="10.199999999999999" x14ac:dyDescent="0.2">
      <c r="A34" s="55" t="str">
        <f>IF((L28-L31)&gt;0,"notwendige Anpassungsrate","")</f>
        <v>notwendige Anpassungsrate</v>
      </c>
      <c r="L34" s="267">
        <f>IF((L28-L31)&gt;0,L33/L31,"")</f>
        <v>2.7777777777777801E-2</v>
      </c>
      <c r="M34" s="267"/>
      <c r="N34" s="267"/>
    </row>
    <row r="35" spans="1:14" s="55" customFormat="1" ht="10.199999999999999" x14ac:dyDescent="0.2"/>
    <row r="36" spans="1:14" s="55" customFormat="1" ht="10.199999999999999" x14ac:dyDescent="0.2"/>
    <row r="37" spans="1:14" s="55" customFormat="1" ht="10.199999999999999" x14ac:dyDescent="0.2">
      <c r="A37" s="55" t="str">
        <f>IF((L28-L31)&gt;0,"Die angegebenen Selbstkosten enthalten keinen Gewinn!","")</f>
        <v>Die angegebenen Selbstkosten enthalten keinen Gewinn!</v>
      </c>
    </row>
    <row r="38" spans="1:14" s="55" customFormat="1" ht="10.199999999999999" x14ac:dyDescent="0.2"/>
    <row r="39" spans="1:14" s="55" customFormat="1" ht="10.199999999999999" x14ac:dyDescent="0.2"/>
    <row r="40" spans="1:14" s="55" customFormat="1" ht="10.199999999999999" x14ac:dyDescent="0.2"/>
    <row r="41" spans="1:14" s="55" customFormat="1" ht="10.199999999999999" x14ac:dyDescent="0.2"/>
    <row r="42" spans="1:14" s="55" customFormat="1" ht="10.199999999999999" x14ac:dyDescent="0.2"/>
    <row r="43" spans="1:14" s="55" customFormat="1" ht="10.199999999999999" x14ac:dyDescent="0.2"/>
    <row r="44" spans="1:14" s="55" customFormat="1" ht="10.199999999999999" x14ac:dyDescent="0.2"/>
    <row r="45" spans="1:14" s="55" customFormat="1" ht="10.199999999999999" x14ac:dyDescent="0.2"/>
    <row r="46" spans="1:14" s="55" customFormat="1" ht="10.199999999999999" x14ac:dyDescent="0.2"/>
    <row r="47" spans="1:14" s="55" customFormat="1" ht="10.199999999999999" x14ac:dyDescent="0.2"/>
    <row r="48" spans="1:14" s="55" customFormat="1" ht="10.199999999999999" x14ac:dyDescent="0.2"/>
    <row r="49" spans="1:25" s="55" customFormat="1" ht="10.199999999999999" x14ac:dyDescent="0.2"/>
    <row r="50" spans="1:25" s="55" customFormat="1" ht="10.199999999999999" x14ac:dyDescent="0.2"/>
    <row r="51" spans="1:25" s="55" customFormat="1" ht="10.199999999999999" x14ac:dyDescent="0.2"/>
    <row r="52" spans="1:25" s="55" customFormat="1" ht="10.199999999999999" x14ac:dyDescent="0.2"/>
    <row r="53" spans="1:25" s="55" customFormat="1" ht="10.199999999999999" x14ac:dyDescent="0.2"/>
    <row r="54" spans="1:25" s="55" customFormat="1" ht="10.199999999999999" x14ac:dyDescent="0.2"/>
    <row r="55" spans="1:25" s="55" customFormat="1" ht="10.199999999999999" x14ac:dyDescent="0.2"/>
    <row r="56" spans="1:25" s="55" customFormat="1" ht="10.199999999999999" x14ac:dyDescent="0.2"/>
    <row r="57" spans="1:25" s="55" customFormat="1" ht="10.199999999999999" x14ac:dyDescent="0.2"/>
    <row r="58" spans="1:25" s="55" customFormat="1" ht="10.199999999999999" x14ac:dyDescent="0.2"/>
    <row r="59" spans="1:25" s="55" customFormat="1" ht="10.199999999999999" x14ac:dyDescent="0.2"/>
    <row r="60" spans="1:25" s="55" customFormat="1" ht="10.199999999999999" x14ac:dyDescent="0.2"/>
    <row r="61" spans="1:25" s="55" customFormat="1" ht="10.199999999999999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 s="55" customFormat="1" ht="10.199999999999999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</row>
    <row r="63" spans="1:25" s="55" customFormat="1" ht="10.199999999999999" x14ac:dyDescent="0.2">
      <c r="A63" s="60" t="s">
        <v>128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</row>
    <row r="64" spans="1:25" s="41" customFormat="1" ht="10.199999999999999" x14ac:dyDescent="0.2">
      <c r="A64" s="263" t="s">
        <v>129</v>
      </c>
      <c r="B64" s="263"/>
      <c r="C64" s="263"/>
      <c r="D64" s="263"/>
      <c r="E64" s="263"/>
      <c r="F64" s="263"/>
      <c r="H64" s="263" t="s">
        <v>130</v>
      </c>
      <c r="I64" s="263"/>
      <c r="J64" s="263"/>
      <c r="K64" s="263"/>
      <c r="L64" s="263"/>
      <c r="M64" s="263"/>
      <c r="N64" s="263"/>
      <c r="P64" s="41" t="s">
        <v>1</v>
      </c>
    </row>
    <row r="65" spans="1:25" s="41" customFormat="1" ht="10.199999999999999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s="55" customFormat="1" x14ac:dyDescent="0.25">
      <c r="A66" s="49" t="s">
        <v>0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:25" s="55" customFormat="1" ht="15.6" x14ac:dyDescent="0.3">
      <c r="A67" s="53" t="s">
        <v>90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s="55" customFormat="1" ht="10.199999999999999" x14ac:dyDescent="0.2"/>
    <row r="69" spans="1:25" s="55" customFormat="1" ht="10.199999999999999" x14ac:dyDescent="0.2">
      <c r="A69" s="56" t="s">
        <v>7</v>
      </c>
      <c r="O69" s="56" t="s">
        <v>13</v>
      </c>
    </row>
    <row r="70" spans="1:25" s="55" customFormat="1" ht="10.199999999999999" x14ac:dyDescent="0.2">
      <c r="A70" s="55" t="str">
        <f>A5</f>
        <v>xxx GmbH</v>
      </c>
      <c r="O70" s="55" t="str">
        <f>O5</f>
        <v>Privatbus GmbH</v>
      </c>
    </row>
    <row r="71" spans="1:25" s="55" customFormat="1" ht="10.199999999999999" x14ac:dyDescent="0.2">
      <c r="A71" s="55" t="str">
        <f>A6</f>
        <v>xxx-Str.</v>
      </c>
      <c r="O71" s="55" t="str">
        <f>O6</f>
        <v>Steetwiesen 23</v>
      </c>
    </row>
    <row r="72" spans="1:25" s="55" customFormat="1" ht="10.199999999999999" x14ac:dyDescent="0.2">
      <c r="A72" s="55" t="str">
        <f>A7</f>
        <v>xxxx xxxx</v>
      </c>
      <c r="O72" s="55" t="str">
        <f>O7</f>
        <v>xxxxx Münsingen</v>
      </c>
    </row>
    <row r="73" spans="1:25" s="55" customFormat="1" ht="10.199999999999999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 s="55" customFormat="1" ht="10.199999999999999" x14ac:dyDescent="0.2"/>
    <row r="75" spans="1:25" s="55" customFormat="1" ht="10.199999999999999" x14ac:dyDescent="0.2">
      <c r="A75" s="56" t="s">
        <v>15</v>
      </c>
      <c r="O75" s="56" t="s">
        <v>17</v>
      </c>
    </row>
    <row r="76" spans="1:25" s="55" customFormat="1" ht="10.199999999999999" x14ac:dyDescent="0.2">
      <c r="A76" s="55" t="str">
        <f>A11</f>
        <v>Bezeichnung</v>
      </c>
      <c r="F76" s="55" t="str">
        <f>F11</f>
        <v>Umlauf 766 - 1</v>
      </c>
      <c r="O76" s="55" t="str">
        <f>O11</f>
        <v>Solobus 12 m</v>
      </c>
    </row>
    <row r="77" spans="1:25" s="55" customFormat="1" ht="10.199999999999999" x14ac:dyDescent="0.2">
      <c r="A77" s="55" t="str">
        <f>A12</f>
        <v>Beginn</v>
      </c>
      <c r="F77" s="265">
        <f>F12</f>
        <v>39904</v>
      </c>
      <c r="G77" s="266"/>
      <c r="H77" s="266"/>
      <c r="I77" s="266"/>
    </row>
    <row r="78" spans="1:25" s="55" customFormat="1" ht="10.199999999999999" x14ac:dyDescent="0.2">
      <c r="A78" s="55" t="str">
        <f>A13</f>
        <v>letzte Anpassung</v>
      </c>
      <c r="F78" s="265">
        <f>F13</f>
        <v>39904</v>
      </c>
      <c r="G78" s="266"/>
      <c r="H78" s="266"/>
      <c r="I78" s="266"/>
    </row>
    <row r="79" spans="1:25" s="55" customFormat="1" ht="10.199999999999999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:25" s="55" customFormat="1" ht="10.199999999999999" x14ac:dyDescent="0.2"/>
    <row r="81" spans="1:19" s="55" customFormat="1" ht="10.199999999999999" x14ac:dyDescent="0.2">
      <c r="A81" s="56" t="s">
        <v>97</v>
      </c>
    </row>
    <row r="82" spans="1:19" s="55" customFormat="1" ht="10.199999999999999" x14ac:dyDescent="0.2"/>
    <row r="83" spans="1:19" s="55" customFormat="1" ht="10.199999999999999" x14ac:dyDescent="0.2">
      <c r="B83" s="56" t="s">
        <v>110</v>
      </c>
    </row>
    <row r="84" spans="1:19" s="55" customFormat="1" ht="10.199999999999999" x14ac:dyDescent="0.2">
      <c r="B84" s="56"/>
      <c r="C84" s="55" t="s">
        <v>82</v>
      </c>
      <c r="Q84" s="268">
        <f>Fixkosten!AV24</f>
        <v>8600</v>
      </c>
      <c r="R84" s="268"/>
      <c r="S84" s="268"/>
    </row>
    <row r="85" spans="1:19" s="55" customFormat="1" ht="10.199999999999999" x14ac:dyDescent="0.2">
      <c r="B85" s="56"/>
    </row>
    <row r="86" spans="1:19" s="55" customFormat="1" ht="10.199999999999999" x14ac:dyDescent="0.2">
      <c r="B86" s="56" t="s">
        <v>69</v>
      </c>
    </row>
    <row r="87" spans="1:19" s="55" customFormat="1" ht="10.199999999999999" x14ac:dyDescent="0.2">
      <c r="B87" s="56"/>
      <c r="C87" s="55" t="s">
        <v>111</v>
      </c>
    </row>
    <row r="88" spans="1:19" s="55" customFormat="1" ht="10.199999999999999" x14ac:dyDescent="0.2">
      <c r="B88" s="56"/>
      <c r="D88" s="55" t="s">
        <v>112</v>
      </c>
      <c r="K88" s="268">
        <f>Fixkosten!N10</f>
        <v>220000</v>
      </c>
      <c r="L88" s="268"/>
      <c r="M88" s="268"/>
    </row>
    <row r="89" spans="1:19" s="55" customFormat="1" ht="10.199999999999999" x14ac:dyDescent="0.2">
      <c r="B89" s="56"/>
      <c r="D89" s="55" t="s">
        <v>113</v>
      </c>
      <c r="K89" s="268">
        <f>Fixkosten!N11</f>
        <v>0</v>
      </c>
      <c r="L89" s="268"/>
      <c r="M89" s="268"/>
    </row>
    <row r="90" spans="1:19" s="55" customFormat="1" ht="10.199999999999999" x14ac:dyDescent="0.2">
      <c r="B90" s="56"/>
      <c r="D90" s="55" t="s">
        <v>114</v>
      </c>
      <c r="K90" s="268">
        <f>Fixkosten!N12</f>
        <v>55000</v>
      </c>
      <c r="L90" s="268"/>
      <c r="M90" s="268"/>
    </row>
    <row r="91" spans="1:19" s="55" customFormat="1" ht="10.199999999999999" x14ac:dyDescent="0.2">
      <c r="B91" s="56"/>
      <c r="D91" s="57" t="s">
        <v>115</v>
      </c>
      <c r="E91" s="57"/>
      <c r="F91" s="57"/>
      <c r="G91" s="57"/>
      <c r="H91" s="57"/>
      <c r="I91" s="57"/>
      <c r="J91" s="57"/>
      <c r="K91" s="269">
        <f>Fixkosten!N13</f>
        <v>8</v>
      </c>
      <c r="L91" s="269"/>
      <c r="M91" s="269"/>
    </row>
    <row r="92" spans="1:19" s="55" customFormat="1" ht="10.199999999999999" x14ac:dyDescent="0.2">
      <c r="B92" s="56"/>
      <c r="K92" s="61"/>
      <c r="L92" s="61"/>
      <c r="M92" s="61"/>
      <c r="N92" s="268">
        <f>Fixkosten!R14</f>
        <v>20625</v>
      </c>
      <c r="O92" s="268"/>
      <c r="P92" s="268"/>
    </row>
    <row r="93" spans="1:19" s="55" customFormat="1" ht="10.199999999999999" x14ac:dyDescent="0.2">
      <c r="B93" s="56"/>
      <c r="C93" s="55" t="s">
        <v>116</v>
      </c>
      <c r="K93" s="61"/>
      <c r="L93" s="61"/>
      <c r="M93" s="61"/>
      <c r="N93" s="62"/>
      <c r="O93" s="63"/>
      <c r="P93" s="63"/>
    </row>
    <row r="94" spans="1:19" s="55" customFormat="1" ht="10.199999999999999" x14ac:dyDescent="0.2">
      <c r="B94" s="56"/>
      <c r="D94" s="55" t="s">
        <v>72</v>
      </c>
      <c r="K94" s="268">
        <f>Fixkosten!N16</f>
        <v>137500</v>
      </c>
      <c r="L94" s="268"/>
      <c r="M94" s="268"/>
      <c r="N94" s="62"/>
      <c r="O94" s="63"/>
      <c r="P94" s="63"/>
    </row>
    <row r="95" spans="1:19" s="55" customFormat="1" ht="10.199999999999999" x14ac:dyDescent="0.2">
      <c r="B95" s="56"/>
      <c r="D95" s="55" t="s">
        <v>73</v>
      </c>
      <c r="K95" s="268">
        <f>Fixkosten!N17</f>
        <v>10000</v>
      </c>
      <c r="L95" s="268"/>
      <c r="M95" s="268"/>
      <c r="N95" s="62"/>
      <c r="O95" s="63"/>
      <c r="P95" s="63"/>
    </row>
    <row r="96" spans="1:19" s="55" customFormat="1" ht="10.199999999999999" x14ac:dyDescent="0.2">
      <c r="B96" s="56"/>
      <c r="D96" s="57" t="s">
        <v>74</v>
      </c>
      <c r="E96" s="57"/>
      <c r="F96" s="57"/>
      <c r="G96" s="57"/>
      <c r="H96" s="57"/>
      <c r="I96" s="57"/>
      <c r="J96" s="57"/>
      <c r="K96" s="281">
        <f>Fixkosten!N18</f>
        <v>0.02</v>
      </c>
      <c r="L96" s="281"/>
      <c r="M96" s="281"/>
      <c r="N96" s="62"/>
      <c r="O96" s="63"/>
      <c r="P96" s="63"/>
    </row>
    <row r="97" spans="2:22" s="55" customFormat="1" ht="10.199999999999999" x14ac:dyDescent="0.2">
      <c r="B97" s="56"/>
      <c r="K97" s="61"/>
      <c r="L97" s="61"/>
      <c r="M97" s="61"/>
      <c r="N97" s="268">
        <f>Fixkosten!R19</f>
        <v>2950</v>
      </c>
      <c r="O97" s="268"/>
      <c r="P97" s="268"/>
    </row>
    <row r="98" spans="2:22" s="55" customFormat="1" ht="10.199999999999999" x14ac:dyDescent="0.2">
      <c r="B98" s="56"/>
      <c r="C98" s="55" t="s">
        <v>75</v>
      </c>
      <c r="K98" s="61"/>
      <c r="L98" s="61"/>
      <c r="M98" s="61"/>
      <c r="N98" s="62"/>
      <c r="O98" s="63"/>
      <c r="P98" s="63"/>
    </row>
    <row r="99" spans="2:22" s="55" customFormat="1" ht="10.199999999999999" x14ac:dyDescent="0.2">
      <c r="B99" s="56"/>
      <c r="C99" s="57"/>
      <c r="D99" s="57" t="s">
        <v>76</v>
      </c>
      <c r="E99" s="57"/>
      <c r="F99" s="57"/>
      <c r="G99" s="57"/>
      <c r="H99" s="57"/>
      <c r="I99" s="57"/>
      <c r="J99" s="57"/>
      <c r="K99" s="64"/>
      <c r="L99" s="64"/>
      <c r="M99" s="64"/>
      <c r="N99" s="272">
        <f>Fixkosten!R21</f>
        <v>3300</v>
      </c>
      <c r="O99" s="272"/>
      <c r="P99" s="272"/>
    </row>
    <row r="100" spans="2:22" s="55" customFormat="1" ht="10.199999999999999" x14ac:dyDescent="0.2">
      <c r="B100" s="65"/>
      <c r="C100" s="57" t="s">
        <v>117</v>
      </c>
      <c r="D100" s="57"/>
      <c r="E100" s="57"/>
      <c r="F100" s="57"/>
      <c r="G100" s="57"/>
      <c r="H100" s="57"/>
      <c r="I100" s="57"/>
      <c r="J100" s="57"/>
      <c r="K100" s="64"/>
      <c r="L100" s="64"/>
      <c r="M100" s="64"/>
      <c r="N100" s="66"/>
      <c r="O100" s="67"/>
      <c r="P100" s="67"/>
      <c r="Q100" s="272">
        <f>Fixkosten!R24</f>
        <v>26875</v>
      </c>
      <c r="R100" s="272"/>
      <c r="S100" s="272"/>
    </row>
    <row r="101" spans="2:22" s="55" customFormat="1" ht="10.199999999999999" x14ac:dyDescent="0.2">
      <c r="B101" s="56" t="s">
        <v>100</v>
      </c>
      <c r="T101" s="264">
        <f>SUM(Q84,Q100)</f>
        <v>35475</v>
      </c>
      <c r="U101" s="264"/>
      <c r="V101" s="264"/>
    </row>
    <row r="102" spans="2:22" s="68" customFormat="1" ht="10.199999999999999" x14ac:dyDescent="0.2"/>
    <row r="103" spans="2:22" s="68" customFormat="1" ht="10.199999999999999" x14ac:dyDescent="0.2">
      <c r="B103" s="69" t="s">
        <v>63</v>
      </c>
      <c r="Q103" s="70"/>
      <c r="R103" s="71"/>
      <c r="S103" s="71"/>
      <c r="T103" s="71"/>
    </row>
    <row r="104" spans="2:22" s="68" customFormat="1" ht="10.199999999999999" x14ac:dyDescent="0.2">
      <c r="C104" s="70" t="s">
        <v>51</v>
      </c>
      <c r="P104" s="70"/>
      <c r="R104" s="71"/>
      <c r="S104" s="71"/>
      <c r="T104" s="71"/>
    </row>
    <row r="105" spans="2:22" s="68" customFormat="1" ht="10.199999999999999" x14ac:dyDescent="0.2">
      <c r="D105" s="70" t="s">
        <v>52</v>
      </c>
      <c r="L105" s="276">
        <f>'variable Kosten'!O9</f>
        <v>36</v>
      </c>
      <c r="M105" s="277"/>
      <c r="P105" s="70"/>
      <c r="R105" s="71"/>
      <c r="S105" s="71"/>
      <c r="T105" s="71"/>
    </row>
    <row r="106" spans="2:22" s="68" customFormat="1" ht="10.199999999999999" x14ac:dyDescent="0.2">
      <c r="C106" s="72"/>
      <c r="D106" s="73" t="s">
        <v>57</v>
      </c>
      <c r="E106" s="72"/>
      <c r="F106" s="72"/>
      <c r="G106" s="72"/>
      <c r="H106" s="72"/>
      <c r="I106" s="72"/>
      <c r="J106" s="72"/>
      <c r="K106" s="72"/>
      <c r="L106" s="274">
        <f>'variable Kosten'!O10</f>
        <v>0.95</v>
      </c>
      <c r="M106" s="275"/>
      <c r="P106" s="71"/>
      <c r="Q106" s="71"/>
      <c r="R106" s="71"/>
      <c r="S106" s="71"/>
      <c r="T106" s="71"/>
    </row>
    <row r="107" spans="2:22" s="68" customFormat="1" ht="10.199999999999999" x14ac:dyDescent="0.2">
      <c r="N107" s="262">
        <f>'variable Kosten'!R11</f>
        <v>0.34</v>
      </c>
      <c r="O107" s="262"/>
      <c r="P107" s="262"/>
      <c r="Q107" s="74"/>
    </row>
    <row r="108" spans="2:22" s="55" customFormat="1" ht="10.199999999999999" x14ac:dyDescent="0.2">
      <c r="C108" s="55" t="s">
        <v>53</v>
      </c>
      <c r="N108" s="262">
        <f>'variable Kosten'!R13</f>
        <v>0.01</v>
      </c>
      <c r="O108" s="262"/>
      <c r="P108" s="262"/>
      <c r="Q108" s="75"/>
    </row>
    <row r="109" spans="2:22" s="55" customFormat="1" ht="10.199999999999999" x14ac:dyDescent="0.2">
      <c r="C109" s="55" t="s">
        <v>54</v>
      </c>
      <c r="N109" s="75"/>
      <c r="O109" s="75"/>
      <c r="P109" s="75"/>
      <c r="Q109" s="75"/>
    </row>
    <row r="110" spans="2:22" s="71" customFormat="1" ht="10.199999999999999" x14ac:dyDescent="0.2">
      <c r="D110" s="70" t="s">
        <v>55</v>
      </c>
      <c r="L110" s="283">
        <f>'variable Kosten'!O16</f>
        <v>6</v>
      </c>
      <c r="M110" s="277"/>
      <c r="N110" s="76"/>
      <c r="O110" s="76"/>
      <c r="P110" s="76"/>
      <c r="Q110" s="76"/>
    </row>
    <row r="111" spans="2:22" s="71" customFormat="1" ht="10.199999999999999" x14ac:dyDescent="0.2">
      <c r="D111" s="70" t="s">
        <v>56</v>
      </c>
      <c r="L111" s="284">
        <f>'variable Kosten'!O17</f>
        <v>60000</v>
      </c>
      <c r="M111" s="284"/>
      <c r="N111" s="76"/>
      <c r="O111" s="76"/>
      <c r="P111" s="76"/>
      <c r="Q111" s="76"/>
    </row>
    <row r="112" spans="2:22" s="71" customFormat="1" ht="10.199999999999999" x14ac:dyDescent="0.2">
      <c r="C112" s="72"/>
      <c r="D112" s="73" t="s">
        <v>58</v>
      </c>
      <c r="E112" s="72"/>
      <c r="F112" s="72"/>
      <c r="G112" s="72"/>
      <c r="H112" s="72"/>
      <c r="I112" s="72"/>
      <c r="J112" s="72"/>
      <c r="K112" s="72"/>
      <c r="L112" s="285">
        <f>'variable Kosten'!O18</f>
        <v>390</v>
      </c>
      <c r="M112" s="285"/>
      <c r="N112" s="76"/>
      <c r="O112" s="76"/>
      <c r="P112" s="76"/>
      <c r="Q112" s="76"/>
    </row>
    <row r="113" spans="1:28" s="55" customFormat="1" ht="10.199999999999999" x14ac:dyDescent="0.2">
      <c r="N113" s="262">
        <f>'variable Kosten'!R19</f>
        <v>0.04</v>
      </c>
      <c r="O113" s="262"/>
      <c r="P113" s="262"/>
      <c r="Q113" s="75"/>
    </row>
    <row r="114" spans="1:28" s="55" customFormat="1" ht="10.199999999999999" x14ac:dyDescent="0.2">
      <c r="C114" s="57" t="s">
        <v>98</v>
      </c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282">
        <f>'variable Kosten'!R21</f>
        <v>0.1</v>
      </c>
      <c r="O114" s="282"/>
      <c r="P114" s="282"/>
      <c r="Q114" s="75"/>
    </row>
    <row r="115" spans="1:28" s="55" customFormat="1" ht="10.199999999999999" x14ac:dyDescent="0.2">
      <c r="N115" s="75"/>
      <c r="Q115" s="262">
        <f>SUM(N107:O114)</f>
        <v>0.49</v>
      </c>
      <c r="R115" s="262"/>
      <c r="S115" s="262"/>
    </row>
    <row r="116" spans="1:28" s="55" customFormat="1" ht="10.199999999999999" x14ac:dyDescent="0.2">
      <c r="B116" s="57"/>
      <c r="C116" s="57" t="s">
        <v>118</v>
      </c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273">
        <f>ROUND(Leistungsdaten!AL24,0)</f>
        <v>55399</v>
      </c>
      <c r="R116" s="273"/>
      <c r="S116" s="273"/>
    </row>
    <row r="117" spans="1:28" s="55" customFormat="1" ht="10.199999999999999" x14ac:dyDescent="0.2">
      <c r="B117" s="56" t="s">
        <v>99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264">
        <f>Q115*Q116</f>
        <v>27145.51</v>
      </c>
      <c r="U117" s="264"/>
      <c r="V117" s="264"/>
    </row>
    <row r="118" spans="1:28" s="55" customFormat="1" ht="10.199999999999999" x14ac:dyDescent="0.2"/>
    <row r="119" spans="1:28" s="55" customFormat="1" ht="10.199999999999999" x14ac:dyDescent="0.2">
      <c r="B119" s="56" t="s">
        <v>59</v>
      </c>
    </row>
    <row r="120" spans="1:28" s="55" customFormat="1" ht="10.199999999999999" x14ac:dyDescent="0.2">
      <c r="C120" s="55" t="s">
        <v>101</v>
      </c>
      <c r="Q120" s="279">
        <f>'variable Kosten'!AU24</f>
        <v>24.935259259259261</v>
      </c>
      <c r="R120" s="279"/>
      <c r="S120" s="279"/>
      <c r="AB120" s="71"/>
    </row>
    <row r="121" spans="1:28" s="55" customFormat="1" ht="10.199999999999999" x14ac:dyDescent="0.2">
      <c r="B121" s="57"/>
      <c r="C121" s="57" t="s">
        <v>102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280">
        <f>ROUND(Leistungsdaten!AS24,0)</f>
        <v>1434</v>
      </c>
      <c r="R121" s="280"/>
      <c r="S121" s="280"/>
      <c r="AB121" s="71"/>
    </row>
    <row r="122" spans="1:28" s="56" customFormat="1" ht="10.199999999999999" x14ac:dyDescent="0.2">
      <c r="B122" s="65" t="s">
        <v>103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278">
        <f>Q120*Q121</f>
        <v>35757.161777777779</v>
      </c>
      <c r="U122" s="278"/>
      <c r="V122" s="278"/>
      <c r="AB122" s="77"/>
    </row>
    <row r="123" spans="1:28" s="55" customFormat="1" ht="10.199999999999999" x14ac:dyDescent="0.2">
      <c r="B123" s="55" t="s">
        <v>120</v>
      </c>
      <c r="W123" s="264">
        <f>SUM(T101,T117,T122)</f>
        <v>98377.671777777781</v>
      </c>
      <c r="X123" s="264"/>
      <c r="Y123" s="264"/>
    </row>
    <row r="124" spans="1:28" s="55" customFormat="1" ht="10.199999999999999" x14ac:dyDescent="0.2">
      <c r="W124" s="78"/>
      <c r="X124" s="78"/>
      <c r="Y124" s="78"/>
    </row>
    <row r="125" spans="1:28" s="55" customFormat="1" ht="10.199999999999999" x14ac:dyDescent="0.2">
      <c r="B125" s="55" t="s">
        <v>121</v>
      </c>
      <c r="W125" s="264">
        <f>ROUND(W123/Leistungsdaten!AD24,2)</f>
        <v>1.85</v>
      </c>
      <c r="X125" s="264"/>
      <c r="Y125" s="264"/>
    </row>
    <row r="126" spans="1:28" s="55" customFormat="1" ht="10.199999999999999" x14ac:dyDescent="0.2"/>
    <row r="127" spans="1:28" s="55" customFormat="1" ht="10.199999999999999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</row>
    <row r="128" spans="1:28" s="55" customFormat="1" ht="10.8" thickBot="1" x14ac:dyDescent="0.25">
      <c r="A128" s="60" t="s">
        <v>128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</row>
    <row r="129" spans="1:35" s="55" customFormat="1" ht="10.199999999999999" x14ac:dyDescent="0.2">
      <c r="A129" s="263" t="s">
        <v>129</v>
      </c>
      <c r="B129" s="263"/>
      <c r="C129" s="263"/>
      <c r="D129" s="263"/>
      <c r="E129" s="263"/>
      <c r="F129" s="263"/>
      <c r="G129" s="41"/>
      <c r="H129" s="263" t="s">
        <v>130</v>
      </c>
      <c r="I129" s="263"/>
      <c r="J129" s="263"/>
      <c r="K129" s="263"/>
      <c r="L129" s="263"/>
      <c r="M129" s="263"/>
      <c r="N129" s="263"/>
      <c r="O129" s="41"/>
      <c r="P129" s="41" t="s">
        <v>1</v>
      </c>
      <c r="Q129" s="41"/>
      <c r="R129" s="41"/>
      <c r="S129" s="41"/>
      <c r="T129" s="41"/>
      <c r="U129" s="41"/>
      <c r="V129" s="41"/>
      <c r="W129" s="41"/>
      <c r="X129" s="41"/>
      <c r="Y129" s="41"/>
      <c r="AC129" s="82" t="s">
        <v>132</v>
      </c>
      <c r="AD129" s="83"/>
      <c r="AE129" s="83"/>
      <c r="AF129" s="83"/>
      <c r="AG129" s="83"/>
      <c r="AH129" s="83"/>
      <c r="AI129" s="84"/>
    </row>
    <row r="130" spans="1:35" s="55" customFormat="1" ht="10.8" thickBot="1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AC130" s="85"/>
      <c r="AD130" s="86"/>
      <c r="AE130" s="86"/>
      <c r="AF130" s="86"/>
      <c r="AG130" s="86"/>
      <c r="AH130" s="86"/>
      <c r="AI130" s="87"/>
    </row>
    <row r="131" spans="1:35" s="55" customFormat="1" ht="10.199999999999999" x14ac:dyDescent="0.2"/>
    <row r="132" spans="1:35" s="55" customFormat="1" ht="10.199999999999999" x14ac:dyDescent="0.2"/>
    <row r="133" spans="1:35" s="55" customFormat="1" ht="10.199999999999999" x14ac:dyDescent="0.2"/>
    <row r="134" spans="1:35" s="55" customFormat="1" ht="10.199999999999999" x14ac:dyDescent="0.2"/>
    <row r="135" spans="1:35" s="55" customFormat="1" ht="10.199999999999999" x14ac:dyDescent="0.2"/>
    <row r="136" spans="1:35" s="55" customFormat="1" ht="10.199999999999999" x14ac:dyDescent="0.2"/>
    <row r="137" spans="1:35" s="55" customFormat="1" ht="10.199999999999999" x14ac:dyDescent="0.2"/>
    <row r="138" spans="1:35" s="55" customFormat="1" ht="10.199999999999999" x14ac:dyDescent="0.2"/>
    <row r="139" spans="1:35" s="55" customFormat="1" ht="10.199999999999999" x14ac:dyDescent="0.2"/>
    <row r="140" spans="1:35" s="55" customFormat="1" ht="10.199999999999999" x14ac:dyDescent="0.2"/>
    <row r="141" spans="1:35" s="55" customFormat="1" ht="10.199999999999999" x14ac:dyDescent="0.2"/>
    <row r="142" spans="1:35" s="55" customFormat="1" ht="10.199999999999999" x14ac:dyDescent="0.2"/>
    <row r="143" spans="1:35" s="55" customFormat="1" ht="10.199999999999999" x14ac:dyDescent="0.2"/>
    <row r="144" spans="1:35" s="55" customFormat="1" ht="10.199999999999999" x14ac:dyDescent="0.2"/>
    <row r="145" s="55" customFormat="1" ht="10.199999999999999" x14ac:dyDescent="0.2"/>
    <row r="146" s="55" customFormat="1" ht="10.199999999999999" x14ac:dyDescent="0.2"/>
    <row r="147" s="55" customFormat="1" ht="10.199999999999999" x14ac:dyDescent="0.2"/>
    <row r="148" s="55" customFormat="1" ht="10.199999999999999" x14ac:dyDescent="0.2"/>
    <row r="149" s="55" customFormat="1" ht="10.199999999999999" x14ac:dyDescent="0.2"/>
    <row r="150" s="55" customFormat="1" ht="10.199999999999999" x14ac:dyDescent="0.2"/>
    <row r="151" s="55" customFormat="1" ht="10.199999999999999" x14ac:dyDescent="0.2"/>
    <row r="152" s="55" customFormat="1" ht="10.199999999999999" x14ac:dyDescent="0.2"/>
    <row r="153" s="55" customFormat="1" ht="10.199999999999999" x14ac:dyDescent="0.2"/>
    <row r="154" s="55" customFormat="1" ht="10.199999999999999" x14ac:dyDescent="0.2"/>
    <row r="155" s="55" customFormat="1" ht="10.199999999999999" x14ac:dyDescent="0.2"/>
    <row r="156" s="55" customFormat="1" ht="10.199999999999999" x14ac:dyDescent="0.2"/>
    <row r="157" s="55" customFormat="1" ht="10.199999999999999" x14ac:dyDescent="0.2"/>
  </sheetData>
  <mergeCells count="50">
    <mergeCell ref="AC129:AI130"/>
    <mergeCell ref="N92:P92"/>
    <mergeCell ref="K94:M94"/>
    <mergeCell ref="K95:M95"/>
    <mergeCell ref="K96:M96"/>
    <mergeCell ref="N114:P114"/>
    <mergeCell ref="L110:M110"/>
    <mergeCell ref="L111:M111"/>
    <mergeCell ref="L112:M112"/>
    <mergeCell ref="W123:Y123"/>
    <mergeCell ref="W125:Y125"/>
    <mergeCell ref="T122:V122"/>
    <mergeCell ref="Q120:S120"/>
    <mergeCell ref="Q121:S121"/>
    <mergeCell ref="Q84:S84"/>
    <mergeCell ref="N99:P99"/>
    <mergeCell ref="Q100:S100"/>
    <mergeCell ref="T117:V117"/>
    <mergeCell ref="Q116:S116"/>
    <mergeCell ref="F12:I12"/>
    <mergeCell ref="F13:I13"/>
    <mergeCell ref="L106:M106"/>
    <mergeCell ref="L105:M105"/>
    <mergeCell ref="K88:M88"/>
    <mergeCell ref="K89:M89"/>
    <mergeCell ref="K90:M90"/>
    <mergeCell ref="K91:M91"/>
    <mergeCell ref="F17:I17"/>
    <mergeCell ref="F18:I18"/>
    <mergeCell ref="N97:P97"/>
    <mergeCell ref="T17:W17"/>
    <mergeCell ref="H64:N64"/>
    <mergeCell ref="T18:W18"/>
    <mergeCell ref="AC2:AI3"/>
    <mergeCell ref="F77:I77"/>
    <mergeCell ref="F78:I78"/>
    <mergeCell ref="L27:N27"/>
    <mergeCell ref="L28:N28"/>
    <mergeCell ref="L30:N30"/>
    <mergeCell ref="L31:N31"/>
    <mergeCell ref="L33:N33"/>
    <mergeCell ref="L34:N34"/>
    <mergeCell ref="A64:F64"/>
    <mergeCell ref="N108:P108"/>
    <mergeCell ref="N113:P113"/>
    <mergeCell ref="A129:F129"/>
    <mergeCell ref="H129:N129"/>
    <mergeCell ref="T101:V101"/>
    <mergeCell ref="N107:P107"/>
    <mergeCell ref="Q115:S115"/>
  </mergeCells>
  <hyperlinks>
    <hyperlink ref="A64" r:id="rId1"/>
    <hyperlink ref="H64" r:id="rId2"/>
    <hyperlink ref="P64" r:id="rId3"/>
    <hyperlink ref="A129" r:id="rId4"/>
    <hyperlink ref="H129" r:id="rId5"/>
    <hyperlink ref="P129" r:id="rId6"/>
    <hyperlink ref="AC2:AI3" location="Kalkulation!A1" display="Kalkulation"/>
    <hyperlink ref="AC129:AI130" location="Kalkulation!A1" display="Kalkulation"/>
  </hyperlinks>
  <pageMargins left="0.70866141732283472" right="0.70866141732283472" top="0.78740157480314965" bottom="0.39370078740157483" header="0.31496062992125984" footer="0.31496062992125984"/>
  <pageSetup paperSize="9" orientation="portrait" horizontalDpi="4294967294" verticalDpi="0" r:id="rId7"/>
  <headerFooter>
    <oddHeader>&amp;R&amp;8Druckdatum: &amp;D</oddHeader>
    <oddFooter>&amp;C&amp;8Seite &amp;P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Home</vt:lpstr>
      <vt:lpstr>Auftragsdaten</vt:lpstr>
      <vt:lpstr>Leistungsdaten</vt:lpstr>
      <vt:lpstr>variable Kosten</vt:lpstr>
      <vt:lpstr>Fixkosten</vt:lpstr>
      <vt:lpstr>Kalkulation</vt:lpstr>
      <vt:lpstr>Druckansicht</vt:lpstr>
      <vt:lpstr>Auftragsdaten!Druckbereich</vt:lpstr>
      <vt:lpstr>Druckansicht!Druckbereich</vt:lpstr>
      <vt:lpstr>Fixkosten!Druckbereich</vt:lpstr>
      <vt:lpstr>Home!Druckbereich</vt:lpstr>
      <vt:lpstr>Kalkulation!Druckbereich</vt:lpstr>
      <vt:lpstr>Leistungsdaten!Druckbereich</vt:lpstr>
      <vt:lpstr>'variable Kosten'!Druckbereich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2011-07-30T11:56:04Z</cp:lastPrinted>
  <dcterms:created xsi:type="dcterms:W3CDTF">2011-07-20T12:41:26Z</dcterms:created>
  <dcterms:modified xsi:type="dcterms:W3CDTF">2016-10-18T07:13:23Z</dcterms:modified>
</cp:coreProperties>
</file>